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<sst xmlns="http://schemas.openxmlformats.org/spreadsheetml/2006/main" count="253" uniqueCount="15">
  <si>
    <t>长沙融城经济发展集团有限公司2023年3月公开招聘笔试成绩表</t>
  </si>
  <si>
    <t>岗位代码</t>
  </si>
  <si>
    <t>岗位名称</t>
  </si>
  <si>
    <t>姓名</t>
  </si>
  <si>
    <t>准考证号</t>
  </si>
  <si>
    <t>成绩</t>
  </si>
  <si>
    <t>排名</t>
  </si>
  <si>
    <t>备注</t>
  </si>
  <si>
    <t>投资拓展岗1（房地产方向）</t>
  </si>
  <si>
    <t>拟入围面试</t>
  </si>
  <si>
    <t>缺考</t>
  </si>
  <si>
    <t>投资拓展岗2（综合类）</t>
  </si>
  <si>
    <t>纪检专干</t>
  </si>
  <si>
    <t>党群专干</t>
  </si>
  <si>
    <t>文字综合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</si>
</sst>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7"/>
  <sheetViews>
    <sheetView tabSelected="1" topLeftCell="A70" workbookViewId="0">
      <selection activeCell="I96" sqref="I96"/>
    </sheetView>
  </sheetViews>
  <sheetFormatPr defaultColWidth="9" defaultRowHeight="13.5" outlineLevelCol="6"/>
  <cols>
    <col min="2" max="2" width="26.375" customWidth="1"/>
    <col min="4" max="4" width="14" customWidth="1"/>
    <col min="7" max="7" width="16.1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tr">
        <f t="shared" ref="A3:A28" si="0">"1"</f>
        <v>1</v>
      </c>
      <c r="B3" s="3" t="s">
        <v>8</v>
      </c>
      <c r="C3" s="3" t="str">
        <f>"马天翔"</f>
        <v>马天翔</v>
      </c>
      <c r="D3" s="3" t="str">
        <f>"43050101024"</f>
        <v>43050101024</v>
      </c>
      <c r="E3" s="4">
        <v>64.5</v>
      </c>
      <c r="F3" s="3">
        <v>1</v>
      </c>
      <c r="G3" s="3" t="s">
        <v>9</v>
      </c>
    </row>
    <row r="4" spans="1:7">
      <c r="A4" s="3" t="str">
        <f t="shared" si="0"/>
        <v>1</v>
      </c>
      <c r="B4" s="3" t="s">
        <v>8</v>
      </c>
      <c r="C4" s="3" t="str">
        <f>"袁倩婷"</f>
        <v>袁倩婷</v>
      </c>
      <c r="D4" s="3" t="str">
        <f>"43050101004"</f>
        <v>43050101004</v>
      </c>
      <c r="E4" s="4">
        <v>59</v>
      </c>
      <c r="F4" s="3">
        <v>2</v>
      </c>
      <c r="G4" s="3" t="s">
        <v>9</v>
      </c>
    </row>
    <row r="5" spans="1:7">
      <c r="A5" s="3" t="str">
        <f t="shared" si="0"/>
        <v>1</v>
      </c>
      <c r="B5" s="3" t="s">
        <v>8</v>
      </c>
      <c r="C5" s="3" t="str">
        <f>"张也玲"</f>
        <v>张也玲</v>
      </c>
      <c r="D5" s="3" t="str">
        <f>"43050101003"</f>
        <v>43050101003</v>
      </c>
      <c r="E5" s="4">
        <v>57.75</v>
      </c>
      <c r="F5" s="3">
        <v>3</v>
      </c>
      <c r="G5" s="3" t="s">
        <v>9</v>
      </c>
    </row>
    <row r="6" spans="1:7">
      <c r="A6" s="3" t="str">
        <f t="shared" si="0"/>
        <v>1</v>
      </c>
      <c r="B6" s="3" t="s">
        <v>8</v>
      </c>
      <c r="C6" s="3" t="str">
        <f>"颜克勇"</f>
        <v>颜克勇</v>
      </c>
      <c r="D6" s="3" t="str">
        <f>"43050101006"</f>
        <v>43050101006</v>
      </c>
      <c r="E6" s="4">
        <v>57.5</v>
      </c>
      <c r="F6" s="3">
        <v>4</v>
      </c>
      <c r="G6" s="3"/>
    </row>
    <row r="7" spans="1:7">
      <c r="A7" s="3" t="str">
        <f t="shared" si="0"/>
        <v>1</v>
      </c>
      <c r="B7" s="3" t="s">
        <v>8</v>
      </c>
      <c r="C7" s="3" t="str">
        <f>"侯志勇"</f>
        <v>侯志勇</v>
      </c>
      <c r="D7" s="3" t="str">
        <f>"43050101012"</f>
        <v>43050101012</v>
      </c>
      <c r="E7" s="4">
        <v>55.25</v>
      </c>
      <c r="F7" s="3">
        <v>5</v>
      </c>
      <c r="G7" s="3"/>
    </row>
    <row r="8" spans="1:7">
      <c r="A8" s="3" t="str">
        <f t="shared" si="0"/>
        <v>1</v>
      </c>
      <c r="B8" s="3" t="s">
        <v>8</v>
      </c>
      <c r="C8" s="3" t="str">
        <f>"余蓓雷"</f>
        <v>余蓓雷</v>
      </c>
      <c r="D8" s="3" t="str">
        <f>"43050101013"</f>
        <v>43050101013</v>
      </c>
      <c r="E8" s="4">
        <v>54.5</v>
      </c>
      <c r="F8" s="3">
        <v>6</v>
      </c>
      <c r="G8" s="3"/>
    </row>
    <row r="9" spans="1:7">
      <c r="A9" s="3" t="str">
        <f t="shared" si="0"/>
        <v>1</v>
      </c>
      <c r="B9" s="3" t="s">
        <v>8</v>
      </c>
      <c r="C9" s="3" t="str">
        <f>"李珺"</f>
        <v>李珺</v>
      </c>
      <c r="D9" s="3" t="str">
        <f>"43050101005"</f>
        <v>43050101005</v>
      </c>
      <c r="E9" s="4">
        <v>54</v>
      </c>
      <c r="F9" s="3">
        <v>7</v>
      </c>
      <c r="G9" s="3"/>
    </row>
    <row r="10" spans="1:7">
      <c r="A10" s="3" t="str">
        <f t="shared" si="0"/>
        <v>1</v>
      </c>
      <c r="B10" s="3" t="s">
        <v>8</v>
      </c>
      <c r="C10" s="3" t="str">
        <f>"胡瑶"</f>
        <v>胡瑶</v>
      </c>
      <c r="D10" s="3" t="str">
        <f>"43050101009"</f>
        <v>43050101009</v>
      </c>
      <c r="E10" s="4">
        <v>51.5</v>
      </c>
      <c r="F10" s="3">
        <v>8</v>
      </c>
      <c r="G10" s="3"/>
    </row>
    <row r="11" spans="1:7">
      <c r="A11" s="3" t="str">
        <f t="shared" si="0"/>
        <v>1</v>
      </c>
      <c r="B11" s="3" t="s">
        <v>8</v>
      </c>
      <c r="C11" s="3" t="str">
        <f>"吕军"</f>
        <v>吕军</v>
      </c>
      <c r="D11" s="3" t="str">
        <f>"43050101025"</f>
        <v>43050101025</v>
      </c>
      <c r="E11" s="4">
        <v>51.25</v>
      </c>
      <c r="F11" s="3">
        <v>9</v>
      </c>
      <c r="G11" s="3"/>
    </row>
    <row r="12" spans="1:7">
      <c r="A12" s="3" t="str">
        <f t="shared" si="0"/>
        <v>1</v>
      </c>
      <c r="B12" s="3" t="s">
        <v>8</v>
      </c>
      <c r="C12" s="3" t="str">
        <f>"匡俊毅"</f>
        <v>匡俊毅</v>
      </c>
      <c r="D12" s="3" t="str">
        <f>"43050101002"</f>
        <v>43050101002</v>
      </c>
      <c r="E12" s="4">
        <v>50.75</v>
      </c>
      <c r="F12" s="3">
        <v>10</v>
      </c>
      <c r="G12" s="3"/>
    </row>
    <row r="13" spans="1:7">
      <c r="A13" s="3" t="str">
        <f t="shared" si="0"/>
        <v>1</v>
      </c>
      <c r="B13" s="3" t="s">
        <v>8</v>
      </c>
      <c r="C13" s="3" t="str">
        <f>"杨君琦"</f>
        <v>杨君琦</v>
      </c>
      <c r="D13" s="3" t="str">
        <f>"43050101019"</f>
        <v>43050101019</v>
      </c>
      <c r="E13" s="4">
        <v>50.75</v>
      </c>
      <c r="F13" s="3">
        <v>10</v>
      </c>
      <c r="G13" s="3"/>
    </row>
    <row r="14" spans="1:7">
      <c r="A14" s="3" t="str">
        <f t="shared" si="0"/>
        <v>1</v>
      </c>
      <c r="B14" s="3" t="s">
        <v>8</v>
      </c>
      <c r="C14" s="3" t="str">
        <f>"林士竣"</f>
        <v>林士竣</v>
      </c>
      <c r="D14" s="3" t="str">
        <f>"43050101011"</f>
        <v>43050101011</v>
      </c>
      <c r="E14" s="4">
        <v>50</v>
      </c>
      <c r="F14" s="3">
        <v>12</v>
      </c>
      <c r="G14" s="3"/>
    </row>
    <row r="15" spans="1:7">
      <c r="A15" s="3" t="str">
        <f t="shared" si="0"/>
        <v>1</v>
      </c>
      <c r="B15" s="3" t="s">
        <v>8</v>
      </c>
      <c r="C15" s="3" t="str">
        <f>"王丞"</f>
        <v>王丞</v>
      </c>
      <c r="D15" s="3" t="str">
        <f>"43050101010"</f>
        <v>43050101010</v>
      </c>
      <c r="E15" s="4">
        <v>48.75</v>
      </c>
      <c r="F15" s="3">
        <v>13</v>
      </c>
      <c r="G15" s="3"/>
    </row>
    <row r="16" spans="1:7">
      <c r="A16" s="3" t="str">
        <f t="shared" si="0"/>
        <v>1</v>
      </c>
      <c r="B16" s="3" t="s">
        <v>8</v>
      </c>
      <c r="C16" s="3" t="str">
        <f>"吴建雄"</f>
        <v>吴建雄</v>
      </c>
      <c r="D16" s="3" t="str">
        <f>"43050101007"</f>
        <v>43050101007</v>
      </c>
      <c r="E16" s="4">
        <v>47</v>
      </c>
      <c r="F16" s="3">
        <v>14</v>
      </c>
      <c r="G16" s="3"/>
    </row>
    <row r="17" spans="1:7">
      <c r="A17" s="3" t="str">
        <f t="shared" si="0"/>
        <v>1</v>
      </c>
      <c r="B17" s="3" t="s">
        <v>8</v>
      </c>
      <c r="C17" s="3" t="str">
        <f>"邓丹妮"</f>
        <v>邓丹妮</v>
      </c>
      <c r="D17" s="3" t="str">
        <f>"43050101020"</f>
        <v>43050101020</v>
      </c>
      <c r="E17" s="4">
        <v>47</v>
      </c>
      <c r="F17" s="3">
        <v>14</v>
      </c>
      <c r="G17" s="3"/>
    </row>
    <row r="18" spans="1:7">
      <c r="A18" s="3" t="str">
        <f t="shared" si="0"/>
        <v>1</v>
      </c>
      <c r="B18" s="3" t="s">
        <v>8</v>
      </c>
      <c r="C18" s="3" t="str">
        <f>"周金勇"</f>
        <v>周金勇</v>
      </c>
      <c r="D18" s="3" t="str">
        <f>"43050101018"</f>
        <v>43050101018</v>
      </c>
      <c r="E18" s="4">
        <v>46.5</v>
      </c>
      <c r="F18" s="3">
        <v>16</v>
      </c>
      <c r="G18" s="3"/>
    </row>
    <row r="19" spans="1:7">
      <c r="A19" s="3" t="str">
        <f t="shared" si="0"/>
        <v>1</v>
      </c>
      <c r="B19" s="3" t="s">
        <v>8</v>
      </c>
      <c r="C19" s="3" t="str">
        <f>"陈璞"</f>
        <v>陈璞</v>
      </c>
      <c r="D19" s="3" t="str">
        <f>"43050101023"</f>
        <v>43050101023</v>
      </c>
      <c r="E19" s="4">
        <v>45</v>
      </c>
      <c r="F19" s="3">
        <v>17</v>
      </c>
      <c r="G19" s="3"/>
    </row>
    <row r="20" spans="1:7">
      <c r="A20" s="3" t="str">
        <f t="shared" si="0"/>
        <v>1</v>
      </c>
      <c r="B20" s="3" t="s">
        <v>8</v>
      </c>
      <c r="C20" s="3" t="str">
        <f>"唐欣伟"</f>
        <v>唐欣伟</v>
      </c>
      <c r="D20" s="3" t="str">
        <f>"43050101001"</f>
        <v>43050101001</v>
      </c>
      <c r="E20" s="4">
        <v>43.25</v>
      </c>
      <c r="F20" s="3">
        <v>18</v>
      </c>
      <c r="G20" s="3"/>
    </row>
    <row r="21" spans="1:7">
      <c r="A21" s="3" t="str">
        <f t="shared" si="0"/>
        <v>1</v>
      </c>
      <c r="B21" s="3" t="s">
        <v>8</v>
      </c>
      <c r="C21" s="3" t="str">
        <f>"刘承珍"</f>
        <v>刘承珍</v>
      </c>
      <c r="D21" s="3" t="str">
        <f>"43050101017"</f>
        <v>43050101017</v>
      </c>
      <c r="E21" s="4">
        <v>43.25</v>
      </c>
      <c r="F21" s="3">
        <v>18</v>
      </c>
      <c r="G21" s="3"/>
    </row>
    <row r="22" spans="1:7">
      <c r="A22" s="3" t="str">
        <f t="shared" si="0"/>
        <v>1</v>
      </c>
      <c r="B22" s="3" t="s">
        <v>8</v>
      </c>
      <c r="C22" s="3" t="str">
        <f>"谭茜元"</f>
        <v>谭茜元</v>
      </c>
      <c r="D22" s="3" t="str">
        <f>"43050101014"</f>
        <v>43050101014</v>
      </c>
      <c r="E22" s="4">
        <v>36</v>
      </c>
      <c r="F22" s="3">
        <v>20</v>
      </c>
      <c r="G22" s="3"/>
    </row>
    <row r="23" spans="1:7">
      <c r="A23" s="3" t="str">
        <f t="shared" si="0"/>
        <v>1</v>
      </c>
      <c r="B23" s="3" t="s">
        <v>8</v>
      </c>
      <c r="C23" s="3" t="str">
        <f>"张嘉宇"</f>
        <v>张嘉宇</v>
      </c>
      <c r="D23" s="3" t="str">
        <f>"43050101021"</f>
        <v>43050101021</v>
      </c>
      <c r="E23" s="4">
        <v>34.25</v>
      </c>
      <c r="F23" s="3">
        <v>21</v>
      </c>
      <c r="G23" s="3"/>
    </row>
    <row r="24" spans="1:7">
      <c r="A24" s="3" t="str">
        <f t="shared" si="0"/>
        <v>1</v>
      </c>
      <c r="B24" s="3" t="s">
        <v>8</v>
      </c>
      <c r="C24" s="3" t="str">
        <f>"江鹏"</f>
        <v>江鹏</v>
      </c>
      <c r="D24" s="3" t="str">
        <f>"43050101008"</f>
        <v>43050101008</v>
      </c>
      <c r="E24" s="4"/>
      <c r="F24" s="3"/>
      <c r="G24" s="3" t="s">
        <v>10</v>
      </c>
    </row>
    <row r="25" spans="1:7">
      <c r="A25" s="3" t="str">
        <f t="shared" si="0"/>
        <v>1</v>
      </c>
      <c r="B25" s="3" t="s">
        <v>8</v>
      </c>
      <c r="C25" s="3" t="str">
        <f>"段军任"</f>
        <v>段军任</v>
      </c>
      <c r="D25" s="3" t="str">
        <f>"43050101015"</f>
        <v>43050101015</v>
      </c>
      <c r="E25" s="4"/>
      <c r="F25" s="3"/>
      <c r="G25" s="3" t="s">
        <v>10</v>
      </c>
    </row>
    <row r="26" spans="1:7">
      <c r="A26" s="3" t="str">
        <f t="shared" si="0"/>
        <v>1</v>
      </c>
      <c r="B26" s="3" t="s">
        <v>8</v>
      </c>
      <c r="C26" s="3" t="str">
        <f>"杨润紫"</f>
        <v>杨润紫</v>
      </c>
      <c r="D26" s="3" t="str">
        <f>"43050101016"</f>
        <v>43050101016</v>
      </c>
      <c r="E26" s="4"/>
      <c r="F26" s="3"/>
      <c r="G26" s="3" t="s">
        <v>10</v>
      </c>
    </row>
    <row r="27" spans="1:7">
      <c r="A27" s="3" t="str">
        <f t="shared" si="0"/>
        <v>1</v>
      </c>
      <c r="B27" s="3" t="s">
        <v>8</v>
      </c>
      <c r="C27" s="3" t="str">
        <f>"周亚军"</f>
        <v>周亚军</v>
      </c>
      <c r="D27" s="3" t="str">
        <f>"43050101022"</f>
        <v>43050101022</v>
      </c>
      <c r="E27" s="4"/>
      <c r="F27" s="3"/>
      <c r="G27" s="3" t="s">
        <v>10</v>
      </c>
    </row>
    <row r="28" spans="1:7">
      <c r="A28" s="3" t="str">
        <f t="shared" si="0"/>
        <v>1</v>
      </c>
      <c r="B28" s="3" t="s">
        <v>8</v>
      </c>
      <c r="C28" s="3" t="str">
        <f>"陈炜纯"</f>
        <v>陈炜纯</v>
      </c>
      <c r="D28" s="3" t="str">
        <f>"43050101026"</f>
        <v>43050101026</v>
      </c>
      <c r="E28" s="4"/>
      <c r="F28" s="3"/>
      <c r="G28" s="3" t="s">
        <v>10</v>
      </c>
    </row>
    <row r="29" spans="1:7">
      <c r="A29" s="3" t="str">
        <f t="shared" ref="A29:A46" si="1">"2"</f>
        <v>2</v>
      </c>
      <c r="B29" s="3" t="s">
        <v>11</v>
      </c>
      <c r="C29" s="3" t="str">
        <f>"蒋丽"</f>
        <v>蒋丽</v>
      </c>
      <c r="D29" s="3" t="str">
        <f>"43050102012"</f>
        <v>43050102012</v>
      </c>
      <c r="E29" s="4">
        <v>66.5</v>
      </c>
      <c r="F29" s="3">
        <v>1</v>
      </c>
      <c r="G29" s="3" t="s">
        <v>9</v>
      </c>
    </row>
    <row r="30" spans="1:7">
      <c r="A30" s="3" t="str">
        <f t="shared" si="1"/>
        <v>2</v>
      </c>
      <c r="B30" s="3" t="s">
        <v>11</v>
      </c>
      <c r="C30" s="3" t="str">
        <f>"张凯"</f>
        <v>张凯</v>
      </c>
      <c r="D30" s="3" t="str">
        <f>"43050102013"</f>
        <v>43050102013</v>
      </c>
      <c r="E30" s="4">
        <v>65</v>
      </c>
      <c r="F30" s="3">
        <v>2</v>
      </c>
      <c r="G30" s="3" t="s">
        <v>9</v>
      </c>
    </row>
    <row r="31" spans="1:7">
      <c r="A31" s="3" t="str">
        <f t="shared" si="1"/>
        <v>2</v>
      </c>
      <c r="B31" s="3" t="s">
        <v>11</v>
      </c>
      <c r="C31" s="3" t="str">
        <f>"何幸"</f>
        <v>何幸</v>
      </c>
      <c r="D31" s="3" t="str">
        <f>"43050102001"</f>
        <v>43050102001</v>
      </c>
      <c r="E31" s="4">
        <v>64</v>
      </c>
      <c r="F31" s="3">
        <v>3</v>
      </c>
      <c r="G31" s="3" t="s">
        <v>9</v>
      </c>
    </row>
    <row r="32" spans="1:7">
      <c r="A32" s="3" t="str">
        <f t="shared" si="1"/>
        <v>2</v>
      </c>
      <c r="B32" s="3" t="s">
        <v>11</v>
      </c>
      <c r="C32" s="3" t="str">
        <f>"何高典"</f>
        <v>何高典</v>
      </c>
      <c r="D32" s="3" t="str">
        <f>"43050102007"</f>
        <v>43050102007</v>
      </c>
      <c r="E32" s="4">
        <v>61.5</v>
      </c>
      <c r="F32" s="3">
        <v>4</v>
      </c>
      <c r="G32" s="3"/>
    </row>
    <row r="33" spans="1:7">
      <c r="A33" s="3" t="str">
        <f t="shared" si="1"/>
        <v>2</v>
      </c>
      <c r="B33" s="3" t="s">
        <v>11</v>
      </c>
      <c r="C33" s="3" t="str">
        <f>"杨理想"</f>
        <v>杨理想</v>
      </c>
      <c r="D33" s="3" t="str">
        <f>"43050102003"</f>
        <v>43050102003</v>
      </c>
      <c r="E33" s="4">
        <v>51.25</v>
      </c>
      <c r="F33" s="3">
        <v>5</v>
      </c>
      <c r="G33" s="3"/>
    </row>
    <row r="34" spans="1:7">
      <c r="A34" s="3" t="str">
        <f t="shared" si="1"/>
        <v>2</v>
      </c>
      <c r="B34" s="3" t="s">
        <v>11</v>
      </c>
      <c r="C34" s="3" t="str">
        <f>"陈江涛"</f>
        <v>陈江涛</v>
      </c>
      <c r="D34" s="3" t="str">
        <f>"43050102009"</f>
        <v>43050102009</v>
      </c>
      <c r="E34" s="4">
        <v>51.25</v>
      </c>
      <c r="F34" s="3">
        <v>5</v>
      </c>
      <c r="G34" s="3"/>
    </row>
    <row r="35" spans="1:7">
      <c r="A35" s="3" t="str">
        <f t="shared" si="1"/>
        <v>2</v>
      </c>
      <c r="B35" s="3" t="s">
        <v>11</v>
      </c>
      <c r="C35" s="3" t="str">
        <f>"段黎黎"</f>
        <v>段黎黎</v>
      </c>
      <c r="D35" s="3" t="str">
        <f>"43050102005"</f>
        <v>43050102005</v>
      </c>
      <c r="E35" s="4">
        <v>50.25</v>
      </c>
      <c r="F35" s="3">
        <v>7</v>
      </c>
      <c r="G35" s="3"/>
    </row>
    <row r="36" spans="1:7">
      <c r="A36" s="3" t="str">
        <f t="shared" si="1"/>
        <v>2</v>
      </c>
      <c r="B36" s="3" t="s">
        <v>11</v>
      </c>
      <c r="C36" s="3" t="str">
        <f>"朱微"</f>
        <v>朱微</v>
      </c>
      <c r="D36" s="3" t="str">
        <f>"43050102011"</f>
        <v>43050102011</v>
      </c>
      <c r="E36" s="4">
        <v>49</v>
      </c>
      <c r="F36" s="3">
        <v>8</v>
      </c>
      <c r="G36" s="3"/>
    </row>
    <row r="37" spans="1:7">
      <c r="A37" s="3" t="str">
        <f t="shared" si="1"/>
        <v>2</v>
      </c>
      <c r="B37" s="3" t="s">
        <v>11</v>
      </c>
      <c r="C37" s="3" t="str">
        <f>"赵嫣红"</f>
        <v>赵嫣红</v>
      </c>
      <c r="D37" s="3" t="str">
        <f>"43050102010"</f>
        <v>43050102010</v>
      </c>
      <c r="E37" s="4">
        <v>48.5</v>
      </c>
      <c r="F37" s="3">
        <v>9</v>
      </c>
      <c r="G37" s="3"/>
    </row>
    <row r="38" spans="1:7">
      <c r="A38" s="3" t="str">
        <f t="shared" si="1"/>
        <v>2</v>
      </c>
      <c r="B38" s="3" t="s">
        <v>11</v>
      </c>
      <c r="C38" s="3" t="str">
        <f>"李思静"</f>
        <v>李思静</v>
      </c>
      <c r="D38" s="3" t="str">
        <f>"43050102006"</f>
        <v>43050102006</v>
      </c>
      <c r="E38" s="4">
        <v>40.5</v>
      </c>
      <c r="F38" s="3">
        <v>10</v>
      </c>
      <c r="G38" s="3"/>
    </row>
    <row r="39" spans="1:7">
      <c r="A39" s="3" t="str">
        <f t="shared" si="1"/>
        <v>2</v>
      </c>
      <c r="B39" s="3" t="s">
        <v>11</v>
      </c>
      <c r="C39" s="3" t="str">
        <f>"陈文强"</f>
        <v>陈文强</v>
      </c>
      <c r="D39" s="3" t="str">
        <f>"43050102014"</f>
        <v>43050102014</v>
      </c>
      <c r="E39" s="4">
        <v>38.5</v>
      </c>
      <c r="F39" s="3">
        <v>11</v>
      </c>
      <c r="G39" s="3"/>
    </row>
    <row r="40" spans="1:7">
      <c r="A40" s="3" t="str">
        <f t="shared" si="1"/>
        <v>2</v>
      </c>
      <c r="B40" s="3" t="s">
        <v>11</v>
      </c>
      <c r="C40" s="3" t="str">
        <f>"周凡钦"</f>
        <v>周凡钦</v>
      </c>
      <c r="D40" s="3" t="str">
        <f>"43050101027"</f>
        <v>43050101027</v>
      </c>
      <c r="E40" s="4"/>
      <c r="F40" s="3"/>
      <c r="G40" s="3" t="s">
        <v>10</v>
      </c>
    </row>
    <row r="41" spans="1:7">
      <c r="A41" s="3" t="str">
        <f t="shared" si="1"/>
        <v>2</v>
      </c>
      <c r="B41" s="3" t="s">
        <v>11</v>
      </c>
      <c r="C41" s="3" t="str">
        <f>"涂晓东"</f>
        <v>涂晓东</v>
      </c>
      <c r="D41" s="3" t="str">
        <f>"43050101028"</f>
        <v>43050101028</v>
      </c>
      <c r="E41" s="4"/>
      <c r="F41" s="3"/>
      <c r="G41" s="3" t="s">
        <v>10</v>
      </c>
    </row>
    <row r="42" spans="1:7">
      <c r="A42" s="3" t="str">
        <f t="shared" si="1"/>
        <v>2</v>
      </c>
      <c r="B42" s="3" t="s">
        <v>11</v>
      </c>
      <c r="C42" s="3" t="str">
        <f>"杨桠超"</f>
        <v>杨桠超</v>
      </c>
      <c r="D42" s="3" t="str">
        <f>"43050101029"</f>
        <v>43050101029</v>
      </c>
      <c r="E42" s="4"/>
      <c r="F42" s="3"/>
      <c r="G42" s="3" t="s">
        <v>10</v>
      </c>
    </row>
    <row r="43" spans="1:7">
      <c r="A43" s="3" t="str">
        <f t="shared" si="1"/>
        <v>2</v>
      </c>
      <c r="B43" s="3" t="s">
        <v>11</v>
      </c>
      <c r="C43" s="3" t="str">
        <f>"彭珍"</f>
        <v>彭珍</v>
      </c>
      <c r="D43" s="3" t="str">
        <f>"43050101030"</f>
        <v>43050101030</v>
      </c>
      <c r="E43" s="4"/>
      <c r="F43" s="3"/>
      <c r="G43" s="3" t="s">
        <v>10</v>
      </c>
    </row>
    <row r="44" spans="1:7">
      <c r="A44" s="3" t="str">
        <f t="shared" si="1"/>
        <v>2</v>
      </c>
      <c r="B44" s="3" t="s">
        <v>11</v>
      </c>
      <c r="C44" s="3" t="str">
        <f>"谢知秋"</f>
        <v>谢知秋</v>
      </c>
      <c r="D44" s="3" t="str">
        <f>"43050102002"</f>
        <v>43050102002</v>
      </c>
      <c r="E44" s="4"/>
      <c r="F44" s="3"/>
      <c r="G44" s="3" t="s">
        <v>10</v>
      </c>
    </row>
    <row r="45" spans="1:7">
      <c r="A45" s="3" t="str">
        <f t="shared" si="1"/>
        <v>2</v>
      </c>
      <c r="B45" s="3" t="s">
        <v>11</v>
      </c>
      <c r="C45" s="3" t="str">
        <f>"张斌"</f>
        <v>张斌</v>
      </c>
      <c r="D45" s="3" t="str">
        <f>"43050102004"</f>
        <v>43050102004</v>
      </c>
      <c r="E45" s="4"/>
      <c r="F45" s="3"/>
      <c r="G45" s="3" t="s">
        <v>10</v>
      </c>
    </row>
    <row r="46" spans="1:7">
      <c r="A46" s="3" t="str">
        <f t="shared" si="1"/>
        <v>2</v>
      </c>
      <c r="B46" s="3" t="s">
        <v>11</v>
      </c>
      <c r="C46" s="3" t="str">
        <f>"冯琪"</f>
        <v>冯琪</v>
      </c>
      <c r="D46" s="3" t="str">
        <f>"43050102008"</f>
        <v>43050102008</v>
      </c>
      <c r="E46" s="4"/>
      <c r="F46" s="3"/>
      <c r="G46" s="3" t="s">
        <v>10</v>
      </c>
    </row>
    <row r="47" spans="1:7">
      <c r="A47" s="3" t="str">
        <f t="shared" ref="A47:A65" si="2">"3"</f>
        <v>3</v>
      </c>
      <c r="B47" s="3" t="s">
        <v>12</v>
      </c>
      <c r="C47" s="3" t="str">
        <f>"甘浩民"</f>
        <v>甘浩民</v>
      </c>
      <c r="D47" s="3" t="str">
        <f>"43050102021"</f>
        <v>43050102021</v>
      </c>
      <c r="E47" s="4">
        <v>63.75</v>
      </c>
      <c r="F47" s="3">
        <v>1</v>
      </c>
      <c r="G47" s="3" t="s">
        <v>9</v>
      </c>
    </row>
    <row r="48" spans="1:7">
      <c r="A48" s="3" t="str">
        <f t="shared" si="2"/>
        <v>3</v>
      </c>
      <c r="B48" s="3" t="s">
        <v>12</v>
      </c>
      <c r="C48" s="3" t="str">
        <f>"胡文强"</f>
        <v>胡文强</v>
      </c>
      <c r="D48" s="3" t="str">
        <f>"43050102028"</f>
        <v>43050102028</v>
      </c>
      <c r="E48" s="4">
        <v>63.7</v>
      </c>
      <c r="F48" s="3">
        <v>2</v>
      </c>
      <c r="G48" s="3" t="s">
        <v>9</v>
      </c>
    </row>
    <row r="49" spans="1:7">
      <c r="A49" s="3" t="str">
        <f t="shared" si="2"/>
        <v>3</v>
      </c>
      <c r="B49" s="3" t="s">
        <v>12</v>
      </c>
      <c r="C49" s="3" t="str">
        <f>"李奕婷"</f>
        <v>李奕婷</v>
      </c>
      <c r="D49" s="3" t="str">
        <f>"43050102024"</f>
        <v>43050102024</v>
      </c>
      <c r="E49" s="4">
        <v>62.9</v>
      </c>
      <c r="F49" s="3">
        <v>3</v>
      </c>
      <c r="G49" s="3" t="s">
        <v>9</v>
      </c>
    </row>
    <row r="50" spans="1:7">
      <c r="A50" s="3" t="str">
        <f t="shared" si="2"/>
        <v>3</v>
      </c>
      <c r="B50" s="3" t="s">
        <v>12</v>
      </c>
      <c r="C50" s="3" t="str">
        <f>"李娟"</f>
        <v>李娟</v>
      </c>
      <c r="D50" s="3" t="str">
        <f>"43050102027"</f>
        <v>43050102027</v>
      </c>
      <c r="E50" s="4">
        <v>61.15</v>
      </c>
      <c r="F50" s="3">
        <v>4</v>
      </c>
      <c r="G50" s="3"/>
    </row>
    <row r="51" spans="1:7">
      <c r="A51" s="3" t="str">
        <f t="shared" si="2"/>
        <v>3</v>
      </c>
      <c r="B51" s="3" t="s">
        <v>12</v>
      </c>
      <c r="C51" s="3" t="str">
        <f>"阳舜"</f>
        <v>阳舜</v>
      </c>
      <c r="D51" s="3" t="str">
        <f>"43050102023"</f>
        <v>43050102023</v>
      </c>
      <c r="E51" s="4">
        <v>60.3</v>
      </c>
      <c r="F51" s="3">
        <v>5</v>
      </c>
      <c r="G51" s="3"/>
    </row>
    <row r="52" spans="1:7">
      <c r="A52" s="3" t="str">
        <f t="shared" si="2"/>
        <v>3</v>
      </c>
      <c r="B52" s="3" t="s">
        <v>12</v>
      </c>
      <c r="C52" s="3" t="str">
        <f>"欧阳芊芊"</f>
        <v>欧阳芊芊</v>
      </c>
      <c r="D52" s="3" t="str">
        <f>"43050103003"</f>
        <v>43050103003</v>
      </c>
      <c r="E52" s="4">
        <v>60</v>
      </c>
      <c r="F52" s="3">
        <v>6</v>
      </c>
      <c r="G52" s="3"/>
    </row>
    <row r="53" spans="1:7">
      <c r="A53" s="3" t="str">
        <f t="shared" si="2"/>
        <v>3</v>
      </c>
      <c r="B53" s="3" t="s">
        <v>12</v>
      </c>
      <c r="C53" s="3" t="str">
        <f>"黎友平"</f>
        <v>黎友平</v>
      </c>
      <c r="D53" s="3" t="str">
        <f>"43050102020"</f>
        <v>43050102020</v>
      </c>
      <c r="E53" s="4">
        <v>59</v>
      </c>
      <c r="F53" s="3">
        <v>7</v>
      </c>
      <c r="G53" s="3"/>
    </row>
    <row r="54" spans="1:7">
      <c r="A54" s="3" t="str">
        <f t="shared" si="2"/>
        <v>3</v>
      </c>
      <c r="B54" s="3" t="s">
        <v>12</v>
      </c>
      <c r="C54" s="3" t="str">
        <f>"汤娇"</f>
        <v>汤娇</v>
      </c>
      <c r="D54" s="3" t="str">
        <f>"43050102017"</f>
        <v>43050102017</v>
      </c>
      <c r="E54" s="4">
        <v>57.4</v>
      </c>
      <c r="F54" s="3">
        <v>8</v>
      </c>
      <c r="G54" s="3"/>
    </row>
    <row r="55" spans="1:7">
      <c r="A55" s="3" t="str">
        <f t="shared" si="2"/>
        <v>3</v>
      </c>
      <c r="B55" s="3" t="s">
        <v>12</v>
      </c>
      <c r="C55" s="3" t="str">
        <f>"袁宇刚"</f>
        <v>袁宇刚</v>
      </c>
      <c r="D55" s="3" t="str">
        <f>"43050103001"</f>
        <v>43050103001</v>
      </c>
      <c r="E55" s="4">
        <v>55.9</v>
      </c>
      <c r="F55" s="3">
        <v>9</v>
      </c>
      <c r="G55" s="3"/>
    </row>
    <row r="56" spans="1:7">
      <c r="A56" s="3" t="str">
        <f t="shared" si="2"/>
        <v>3</v>
      </c>
      <c r="B56" s="3" t="s">
        <v>12</v>
      </c>
      <c r="C56" s="3" t="str">
        <f>"徐浪"</f>
        <v>徐浪</v>
      </c>
      <c r="D56" s="3" t="str">
        <f>"43050102019"</f>
        <v>43050102019</v>
      </c>
      <c r="E56" s="4">
        <v>49.9</v>
      </c>
      <c r="F56" s="3">
        <v>10</v>
      </c>
      <c r="G56" s="3"/>
    </row>
    <row r="57" spans="1:7">
      <c r="A57" s="3" t="str">
        <f t="shared" si="2"/>
        <v>3</v>
      </c>
      <c r="B57" s="3" t="s">
        <v>12</v>
      </c>
      <c r="C57" s="3" t="str">
        <f>"朱美霖"</f>
        <v>朱美霖</v>
      </c>
      <c r="D57" s="3" t="str">
        <f>"43050102026"</f>
        <v>43050102026</v>
      </c>
      <c r="E57" s="4">
        <v>49.75</v>
      </c>
      <c r="F57" s="3">
        <v>11</v>
      </c>
      <c r="G57" s="3"/>
    </row>
    <row r="58" spans="1:7">
      <c r="A58" s="3" t="str">
        <f t="shared" si="2"/>
        <v>3</v>
      </c>
      <c r="B58" s="3" t="s">
        <v>12</v>
      </c>
      <c r="C58" s="3" t="str">
        <f>"杨泽宇"</f>
        <v>杨泽宇</v>
      </c>
      <c r="D58" s="3" t="str">
        <f>"43050102015"</f>
        <v>43050102015</v>
      </c>
      <c r="E58" s="4"/>
      <c r="F58" s="3"/>
      <c r="G58" s="3" t="s">
        <v>10</v>
      </c>
    </row>
    <row r="59" spans="1:7">
      <c r="A59" s="3" t="str">
        <f t="shared" si="2"/>
        <v>3</v>
      </c>
      <c r="B59" s="3" t="s">
        <v>12</v>
      </c>
      <c r="C59" s="3" t="str">
        <f>"金玲"</f>
        <v>金玲</v>
      </c>
      <c r="D59" s="3" t="str">
        <f>"43050102016"</f>
        <v>43050102016</v>
      </c>
      <c r="E59" s="4"/>
      <c r="F59" s="3"/>
      <c r="G59" s="3" t="s">
        <v>10</v>
      </c>
    </row>
    <row r="60" spans="1:7">
      <c r="A60" s="3" t="str">
        <f t="shared" si="2"/>
        <v>3</v>
      </c>
      <c r="B60" s="3" t="s">
        <v>12</v>
      </c>
      <c r="C60" s="3" t="str">
        <f>"余琨"</f>
        <v>余琨</v>
      </c>
      <c r="D60" s="3" t="str">
        <f>"43050102018"</f>
        <v>43050102018</v>
      </c>
      <c r="E60" s="4"/>
      <c r="F60" s="3"/>
      <c r="G60" s="3" t="s">
        <v>10</v>
      </c>
    </row>
    <row r="61" spans="1:7">
      <c r="A61" s="3" t="str">
        <f t="shared" si="2"/>
        <v>3</v>
      </c>
      <c r="B61" s="3" t="s">
        <v>12</v>
      </c>
      <c r="C61" s="3" t="str">
        <f>"刘可欣"</f>
        <v>刘可欣</v>
      </c>
      <c r="D61" s="3" t="str">
        <f>"43050102022"</f>
        <v>43050102022</v>
      </c>
      <c r="E61" s="4"/>
      <c r="F61" s="3"/>
      <c r="G61" s="3" t="s">
        <v>10</v>
      </c>
    </row>
    <row r="62" spans="1:7">
      <c r="A62" s="3" t="str">
        <f t="shared" si="2"/>
        <v>3</v>
      </c>
      <c r="B62" s="3" t="s">
        <v>12</v>
      </c>
      <c r="C62" s="3" t="str">
        <f>"王聿森"</f>
        <v>王聿森</v>
      </c>
      <c r="D62" s="3" t="str">
        <f>"43050102025"</f>
        <v>43050102025</v>
      </c>
      <c r="E62" s="4"/>
      <c r="F62" s="3"/>
      <c r="G62" s="3" t="s">
        <v>10</v>
      </c>
    </row>
    <row r="63" spans="1:7">
      <c r="A63" s="3" t="str">
        <f t="shared" si="2"/>
        <v>3</v>
      </c>
      <c r="B63" s="3" t="s">
        <v>12</v>
      </c>
      <c r="C63" s="3" t="str">
        <f>"郭义文"</f>
        <v>郭义文</v>
      </c>
      <c r="D63" s="3" t="str">
        <f>"43050102029"</f>
        <v>43050102029</v>
      </c>
      <c r="E63" s="4"/>
      <c r="F63" s="3"/>
      <c r="G63" s="3" t="s">
        <v>10</v>
      </c>
    </row>
    <row r="64" spans="1:7">
      <c r="A64" s="3" t="str">
        <f t="shared" si="2"/>
        <v>3</v>
      </c>
      <c r="B64" s="3" t="s">
        <v>12</v>
      </c>
      <c r="C64" s="3" t="str">
        <f>"邰本涛"</f>
        <v>邰本涛</v>
      </c>
      <c r="D64" s="3" t="str">
        <f>"43050102030"</f>
        <v>43050102030</v>
      </c>
      <c r="E64" s="4"/>
      <c r="F64" s="3"/>
      <c r="G64" s="3" t="s">
        <v>10</v>
      </c>
    </row>
    <row r="65" spans="1:7">
      <c r="A65" s="3" t="str">
        <f t="shared" si="2"/>
        <v>3</v>
      </c>
      <c r="B65" s="3" t="s">
        <v>12</v>
      </c>
      <c r="C65" s="3" t="str">
        <f>"熊珮伊"</f>
        <v>熊珮伊</v>
      </c>
      <c r="D65" s="3" t="str">
        <f>"43050103002"</f>
        <v>43050103002</v>
      </c>
      <c r="E65" s="4"/>
      <c r="F65" s="3"/>
      <c r="G65" s="3" t="s">
        <v>10</v>
      </c>
    </row>
    <row r="66" spans="1:7">
      <c r="A66" s="3" t="str">
        <f t="shared" ref="A66:A95" si="3">"4"</f>
        <v>4</v>
      </c>
      <c r="B66" s="3" t="s">
        <v>13</v>
      </c>
      <c r="C66" s="3" t="str">
        <f>"王倩"</f>
        <v>王倩</v>
      </c>
      <c r="D66" s="3" t="str">
        <f>"43050103011"</f>
        <v>43050103011</v>
      </c>
      <c r="E66" s="4">
        <v>65.5</v>
      </c>
      <c r="F66" s="3">
        <v>1</v>
      </c>
      <c r="G66" s="3" t="s">
        <v>9</v>
      </c>
    </row>
    <row r="67" spans="1:7">
      <c r="A67" s="3" t="str">
        <f t="shared" si="3"/>
        <v>4</v>
      </c>
      <c r="B67" s="3" t="s">
        <v>13</v>
      </c>
      <c r="C67" s="3" t="str">
        <f>"曾粤"</f>
        <v>曾粤</v>
      </c>
      <c r="D67" s="3" t="str">
        <f>"43050103009"</f>
        <v>43050103009</v>
      </c>
      <c r="E67" s="4">
        <v>64.7</v>
      </c>
      <c r="F67" s="3">
        <v>2</v>
      </c>
      <c r="G67" s="3" t="s">
        <v>9</v>
      </c>
    </row>
    <row r="68" spans="1:7">
      <c r="A68" s="3" t="str">
        <f t="shared" si="3"/>
        <v>4</v>
      </c>
      <c r="B68" s="3" t="s">
        <v>13</v>
      </c>
      <c r="C68" s="3" t="str">
        <f>"葛爱珺"</f>
        <v>葛爱珺</v>
      </c>
      <c r="D68" s="3" t="str">
        <f>"43050103004"</f>
        <v>43050103004</v>
      </c>
      <c r="E68" s="4">
        <v>64.55</v>
      </c>
      <c r="F68" s="3">
        <v>3</v>
      </c>
      <c r="G68" s="3" t="s">
        <v>9</v>
      </c>
    </row>
    <row r="69" spans="1:7">
      <c r="A69" s="3" t="str">
        <f t="shared" si="3"/>
        <v>4</v>
      </c>
      <c r="B69" s="3" t="s">
        <v>13</v>
      </c>
      <c r="C69" s="3" t="str">
        <f>"周婷婷"</f>
        <v>周婷婷</v>
      </c>
      <c r="D69" s="3" t="str">
        <f>"43050103030"</f>
        <v>43050103030</v>
      </c>
      <c r="E69" s="4">
        <v>63.75</v>
      </c>
      <c r="F69" s="3">
        <v>4</v>
      </c>
      <c r="G69" s="3"/>
    </row>
    <row r="70" spans="1:7">
      <c r="A70" s="3" t="str">
        <f t="shared" si="3"/>
        <v>4</v>
      </c>
      <c r="B70" s="3" t="s">
        <v>13</v>
      </c>
      <c r="C70" s="3" t="str">
        <f>"彭尹"</f>
        <v>彭尹</v>
      </c>
      <c r="D70" s="3" t="str">
        <f>"43050104003"</f>
        <v>43050104003</v>
      </c>
      <c r="E70" s="4">
        <v>62.7</v>
      </c>
      <c r="F70" s="3">
        <v>5</v>
      </c>
      <c r="G70" s="3"/>
    </row>
    <row r="71" spans="1:7">
      <c r="A71" s="3" t="str">
        <f t="shared" si="3"/>
        <v>4</v>
      </c>
      <c r="B71" s="3" t="s">
        <v>13</v>
      </c>
      <c r="C71" s="3" t="str">
        <f>"朱优会"</f>
        <v>朱优会</v>
      </c>
      <c r="D71" s="3" t="str">
        <f>"43050103019"</f>
        <v>43050103019</v>
      </c>
      <c r="E71" s="4">
        <v>60.55</v>
      </c>
      <c r="F71" s="3">
        <v>6</v>
      </c>
      <c r="G71" s="3"/>
    </row>
    <row r="72" spans="1:7">
      <c r="A72" s="3" t="str">
        <f t="shared" si="3"/>
        <v>4</v>
      </c>
      <c r="B72" s="3" t="s">
        <v>13</v>
      </c>
      <c r="C72" s="3" t="str">
        <f>"曾爽"</f>
        <v>曾爽</v>
      </c>
      <c r="D72" s="3" t="str">
        <f>"43050103028"</f>
        <v>43050103028</v>
      </c>
      <c r="E72" s="4">
        <v>59.9</v>
      </c>
      <c r="F72" s="3">
        <v>7</v>
      </c>
      <c r="G72" s="3"/>
    </row>
    <row r="73" spans="1:7">
      <c r="A73" s="3" t="str">
        <f t="shared" si="3"/>
        <v>4</v>
      </c>
      <c r="B73" s="3" t="s">
        <v>13</v>
      </c>
      <c r="C73" s="3" t="str">
        <f>"苗小雨"</f>
        <v>苗小雨</v>
      </c>
      <c r="D73" s="3" t="str">
        <f>"43050103012"</f>
        <v>43050103012</v>
      </c>
      <c r="E73" s="4">
        <v>59.55</v>
      </c>
      <c r="F73" s="3">
        <v>8</v>
      </c>
      <c r="G73" s="3"/>
    </row>
    <row r="74" spans="1:7">
      <c r="A74" s="3" t="str">
        <f t="shared" si="3"/>
        <v>4</v>
      </c>
      <c r="B74" s="3" t="s">
        <v>13</v>
      </c>
      <c r="C74" s="3" t="str">
        <f>"石小玉"</f>
        <v>石小玉</v>
      </c>
      <c r="D74" s="3" t="str">
        <f>"43050103027"</f>
        <v>43050103027</v>
      </c>
      <c r="E74" s="4">
        <v>58.85</v>
      </c>
      <c r="F74" s="3">
        <v>9</v>
      </c>
      <c r="G74" s="3"/>
    </row>
    <row r="75" spans="1:7">
      <c r="A75" s="3" t="str">
        <f t="shared" si="3"/>
        <v>4</v>
      </c>
      <c r="B75" s="3" t="s">
        <v>13</v>
      </c>
      <c r="C75" s="3" t="str">
        <f>"赵琴"</f>
        <v>赵琴</v>
      </c>
      <c r="D75" s="3" t="str">
        <f>"43050103026"</f>
        <v>43050103026</v>
      </c>
      <c r="E75" s="4">
        <v>58.6</v>
      </c>
      <c r="F75" s="3">
        <v>10</v>
      </c>
      <c r="G75" s="3"/>
    </row>
    <row r="76" spans="1:7">
      <c r="A76" s="3" t="str">
        <f t="shared" si="3"/>
        <v>4</v>
      </c>
      <c r="B76" s="3" t="s">
        <v>13</v>
      </c>
      <c r="C76" s="3" t="str">
        <f>"王畅"</f>
        <v>王畅</v>
      </c>
      <c r="D76" s="3" t="str">
        <f>"43050104001"</f>
        <v>43050104001</v>
      </c>
      <c r="E76" s="4">
        <v>58.3</v>
      </c>
      <c r="F76" s="3">
        <v>11</v>
      </c>
      <c r="G76" s="3"/>
    </row>
    <row r="77" spans="1:7">
      <c r="A77" s="3" t="str">
        <f t="shared" si="3"/>
        <v>4</v>
      </c>
      <c r="B77" s="3" t="s">
        <v>13</v>
      </c>
      <c r="C77" s="3" t="str">
        <f>"瞿敏"</f>
        <v>瞿敏</v>
      </c>
      <c r="D77" s="3" t="str">
        <f>"43050103008"</f>
        <v>43050103008</v>
      </c>
      <c r="E77" s="4">
        <v>57.9</v>
      </c>
      <c r="F77" s="3">
        <v>12</v>
      </c>
      <c r="G77" s="3"/>
    </row>
    <row r="78" spans="1:7">
      <c r="A78" s="3" t="str">
        <f t="shared" si="3"/>
        <v>4</v>
      </c>
      <c r="B78" s="3" t="s">
        <v>13</v>
      </c>
      <c r="C78" s="3" t="str">
        <f>"杨瑾怡"</f>
        <v>杨瑾怡</v>
      </c>
      <c r="D78" s="3" t="str">
        <f>"43050103016"</f>
        <v>43050103016</v>
      </c>
      <c r="E78" s="4">
        <v>57.35</v>
      </c>
      <c r="F78" s="3">
        <v>13</v>
      </c>
      <c r="G78" s="3"/>
    </row>
    <row r="79" spans="1:7">
      <c r="A79" s="3" t="str">
        <f t="shared" si="3"/>
        <v>4</v>
      </c>
      <c r="B79" s="3" t="s">
        <v>13</v>
      </c>
      <c r="C79" s="3" t="str">
        <f>"林汀"</f>
        <v>林汀</v>
      </c>
      <c r="D79" s="3" t="str">
        <f>"43050103018"</f>
        <v>43050103018</v>
      </c>
      <c r="E79" s="4">
        <v>56.9</v>
      </c>
      <c r="F79" s="3">
        <v>14</v>
      </c>
      <c r="G79" s="3"/>
    </row>
    <row r="80" spans="1:7">
      <c r="A80" s="3" t="str">
        <f t="shared" si="3"/>
        <v>4</v>
      </c>
      <c r="B80" s="3" t="s">
        <v>13</v>
      </c>
      <c r="C80" s="3" t="str">
        <f>"刘阳"</f>
        <v>刘阳</v>
      </c>
      <c r="D80" s="3" t="str">
        <f>"43050103015"</f>
        <v>43050103015</v>
      </c>
      <c r="E80" s="4">
        <v>55.5</v>
      </c>
      <c r="F80" s="3">
        <v>15</v>
      </c>
      <c r="G80" s="3"/>
    </row>
    <row r="81" spans="1:7">
      <c r="A81" s="3" t="str">
        <f t="shared" si="3"/>
        <v>4</v>
      </c>
      <c r="B81" s="3" t="s">
        <v>13</v>
      </c>
      <c r="C81" s="3" t="str">
        <f>"郭华珍"</f>
        <v>郭华珍</v>
      </c>
      <c r="D81" s="3" t="str">
        <f>"43050103005"</f>
        <v>43050103005</v>
      </c>
      <c r="E81" s="4">
        <v>54.4</v>
      </c>
      <c r="F81" s="3">
        <v>16</v>
      </c>
      <c r="G81" s="3"/>
    </row>
    <row r="82" spans="1:7">
      <c r="A82" s="3" t="str">
        <f t="shared" si="3"/>
        <v>4</v>
      </c>
      <c r="B82" s="3" t="s">
        <v>13</v>
      </c>
      <c r="C82" s="3" t="str">
        <f>"宋禹霏"</f>
        <v>宋禹霏</v>
      </c>
      <c r="D82" s="3" t="str">
        <f>"43050103021"</f>
        <v>43050103021</v>
      </c>
      <c r="E82" s="4">
        <v>53.15</v>
      </c>
      <c r="F82" s="3">
        <v>17</v>
      </c>
      <c r="G82" s="3"/>
    </row>
    <row r="83" spans="1:7">
      <c r="A83" s="3" t="str">
        <f t="shared" si="3"/>
        <v>4</v>
      </c>
      <c r="B83" s="3" t="s">
        <v>13</v>
      </c>
      <c r="C83" s="3" t="str">
        <f>"戴果"</f>
        <v>戴果</v>
      </c>
      <c r="D83" s="3" t="str">
        <f>"43050103017"</f>
        <v>43050103017</v>
      </c>
      <c r="E83" s="4">
        <v>52.05</v>
      </c>
      <c r="F83" s="3">
        <v>18</v>
      </c>
      <c r="G83" s="3"/>
    </row>
    <row r="84" spans="1:7">
      <c r="A84" s="3" t="str">
        <f t="shared" si="3"/>
        <v>4</v>
      </c>
      <c r="B84" s="3" t="s">
        <v>13</v>
      </c>
      <c r="C84" s="3" t="str">
        <f>"彭翠红"</f>
        <v>彭翠红</v>
      </c>
      <c r="D84" s="3" t="str">
        <f>"43050103006"</f>
        <v>43050103006</v>
      </c>
      <c r="E84" s="4"/>
      <c r="F84" s="3"/>
      <c r="G84" s="3" t="s">
        <v>10</v>
      </c>
    </row>
    <row r="85" spans="1:7">
      <c r="A85" s="3" t="str">
        <f t="shared" si="3"/>
        <v>4</v>
      </c>
      <c r="B85" s="3" t="s">
        <v>13</v>
      </c>
      <c r="C85" s="3" t="str">
        <f>"张娇"</f>
        <v>张娇</v>
      </c>
      <c r="D85" s="3" t="str">
        <f>"43050103007"</f>
        <v>43050103007</v>
      </c>
      <c r="E85" s="4"/>
      <c r="F85" s="3"/>
      <c r="G85" s="3" t="s">
        <v>10</v>
      </c>
    </row>
    <row r="86" spans="1:7">
      <c r="A86" s="3" t="str">
        <f t="shared" si="3"/>
        <v>4</v>
      </c>
      <c r="B86" s="3" t="s">
        <v>13</v>
      </c>
      <c r="C86" s="3" t="str">
        <f>"卢建"</f>
        <v>卢建</v>
      </c>
      <c r="D86" s="3" t="str">
        <f>"43050103010"</f>
        <v>43050103010</v>
      </c>
      <c r="E86" s="4"/>
      <c r="F86" s="3"/>
      <c r="G86" s="3" t="s">
        <v>10</v>
      </c>
    </row>
    <row r="87" spans="1:7">
      <c r="A87" s="3" t="str">
        <f t="shared" si="3"/>
        <v>4</v>
      </c>
      <c r="B87" s="3" t="s">
        <v>13</v>
      </c>
      <c r="C87" s="3" t="str">
        <f>"彭玥"</f>
        <v>彭玥</v>
      </c>
      <c r="D87" s="3" t="str">
        <f>"43050103013"</f>
        <v>43050103013</v>
      </c>
      <c r="E87" s="4"/>
      <c r="F87" s="3"/>
      <c r="G87" s="3" t="s">
        <v>10</v>
      </c>
    </row>
    <row r="88" spans="1:7">
      <c r="A88" s="3" t="str">
        <f t="shared" si="3"/>
        <v>4</v>
      </c>
      <c r="B88" s="3" t="s">
        <v>13</v>
      </c>
      <c r="C88" s="3" t="str">
        <f>"何欧"</f>
        <v>何欧</v>
      </c>
      <c r="D88" s="3" t="str">
        <f>"43050103014"</f>
        <v>43050103014</v>
      </c>
      <c r="E88" s="4"/>
      <c r="F88" s="3"/>
      <c r="G88" s="3" t="s">
        <v>10</v>
      </c>
    </row>
    <row r="89" spans="1:7">
      <c r="A89" s="3" t="str">
        <f t="shared" si="3"/>
        <v>4</v>
      </c>
      <c r="B89" s="3" t="s">
        <v>13</v>
      </c>
      <c r="C89" s="3" t="str">
        <f>"陈波"</f>
        <v>陈波</v>
      </c>
      <c r="D89" s="3" t="str">
        <f>"43050103020"</f>
        <v>43050103020</v>
      </c>
      <c r="E89" s="4"/>
      <c r="F89" s="3"/>
      <c r="G89" s="3" t="s">
        <v>10</v>
      </c>
    </row>
    <row r="90" spans="1:7">
      <c r="A90" s="3" t="str">
        <f t="shared" si="3"/>
        <v>4</v>
      </c>
      <c r="B90" s="3" t="s">
        <v>13</v>
      </c>
      <c r="C90" s="3" t="str">
        <f>"隆昌兵"</f>
        <v>隆昌兵</v>
      </c>
      <c r="D90" s="3" t="str">
        <f>"43050103022"</f>
        <v>43050103022</v>
      </c>
      <c r="E90" s="4"/>
      <c r="F90" s="3"/>
      <c r="G90" s="3" t="s">
        <v>10</v>
      </c>
    </row>
    <row r="91" spans="1:7">
      <c r="A91" s="3" t="str">
        <f t="shared" si="3"/>
        <v>4</v>
      </c>
      <c r="B91" s="3" t="s">
        <v>13</v>
      </c>
      <c r="C91" s="3" t="str">
        <f>"胡雪琼"</f>
        <v>胡雪琼</v>
      </c>
      <c r="D91" s="3" t="str">
        <f>"43050103023"</f>
        <v>43050103023</v>
      </c>
      <c r="E91" s="4"/>
      <c r="F91" s="3"/>
      <c r="G91" s="3" t="s">
        <v>10</v>
      </c>
    </row>
    <row r="92" spans="1:7">
      <c r="A92" s="3" t="str">
        <f t="shared" si="3"/>
        <v>4</v>
      </c>
      <c r="B92" s="3" t="s">
        <v>13</v>
      </c>
      <c r="C92" s="3" t="str">
        <f>"胡坤"</f>
        <v>胡坤</v>
      </c>
      <c r="D92" s="3" t="str">
        <f>"43050103024"</f>
        <v>43050103024</v>
      </c>
      <c r="E92" s="4"/>
      <c r="F92" s="3"/>
      <c r="G92" s="3" t="s">
        <v>10</v>
      </c>
    </row>
    <row r="93" spans="1:7">
      <c r="A93" s="3" t="str">
        <f t="shared" si="3"/>
        <v>4</v>
      </c>
      <c r="B93" s="3" t="s">
        <v>13</v>
      </c>
      <c r="C93" s="3" t="str">
        <f>"陈广"</f>
        <v>陈广</v>
      </c>
      <c r="D93" s="3" t="str">
        <f>"43050103025"</f>
        <v>43050103025</v>
      </c>
      <c r="E93" s="4"/>
      <c r="F93" s="3"/>
      <c r="G93" s="3" t="s">
        <v>10</v>
      </c>
    </row>
    <row r="94" spans="1:7">
      <c r="A94" s="3" t="str">
        <f t="shared" si="3"/>
        <v>4</v>
      </c>
      <c r="B94" s="3" t="s">
        <v>13</v>
      </c>
      <c r="C94" s="3" t="str">
        <f>"陈名佳"</f>
        <v>陈名佳</v>
      </c>
      <c r="D94" s="3" t="str">
        <f>"43050103029"</f>
        <v>43050103029</v>
      </c>
      <c r="E94" s="4"/>
      <c r="F94" s="3"/>
      <c r="G94" s="3" t="s">
        <v>10</v>
      </c>
    </row>
    <row r="95" spans="1:7">
      <c r="A95" s="3" t="str">
        <f t="shared" si="3"/>
        <v>4</v>
      </c>
      <c r="B95" s="3" t="s">
        <v>13</v>
      </c>
      <c r="C95" s="3" t="str">
        <f>"谢雯姣"</f>
        <v>谢雯姣</v>
      </c>
      <c r="D95" s="3" t="str">
        <f>"43050104002"</f>
        <v>43050104002</v>
      </c>
      <c r="E95" s="4"/>
      <c r="F95" s="3"/>
      <c r="G95" s="3" t="s">
        <v>10</v>
      </c>
    </row>
    <row r="96" spans="1:7">
      <c r="A96" s="3" t="str">
        <f t="shared" ref="A96:A159" si="4">"5"</f>
        <v>5</v>
      </c>
      <c r="B96" s="3" t="s">
        <v>14</v>
      </c>
      <c r="C96" s="3" t="str">
        <f>"贾韶华"</f>
        <v>贾韶华</v>
      </c>
      <c r="D96" s="3" t="str">
        <f>"43050106014"</f>
        <v>43050106014</v>
      </c>
      <c r="E96" s="4">
        <v>78</v>
      </c>
      <c r="F96" s="3">
        <v>1</v>
      </c>
      <c r="G96" s="3" t="s">
        <v>9</v>
      </c>
    </row>
    <row r="97" spans="1:7">
      <c r="A97" s="3" t="str">
        <f t="shared" si="4"/>
        <v>5</v>
      </c>
      <c r="B97" s="3" t="s">
        <v>14</v>
      </c>
      <c r="C97" s="3" t="str">
        <f>"戢伟豪"</f>
        <v>戢伟豪</v>
      </c>
      <c r="D97" s="3" t="str">
        <f>"43050105013"</f>
        <v>43050105013</v>
      </c>
      <c r="E97" s="4">
        <v>76.55</v>
      </c>
      <c r="F97" s="3">
        <v>2</v>
      </c>
      <c r="G97" s="3" t="s">
        <v>9</v>
      </c>
    </row>
    <row r="98" spans="1:7">
      <c r="A98" s="3" t="str">
        <f t="shared" si="4"/>
        <v>5</v>
      </c>
      <c r="B98" s="3" t="s">
        <v>14</v>
      </c>
      <c r="C98" s="3" t="str">
        <f>"郑明明"</f>
        <v>郑明明</v>
      </c>
      <c r="D98" s="3" t="str">
        <f>"43050105005"</f>
        <v>43050105005</v>
      </c>
      <c r="E98" s="4">
        <v>75.9</v>
      </c>
      <c r="F98" s="3">
        <v>3</v>
      </c>
      <c r="G98" s="3" t="s">
        <v>9</v>
      </c>
    </row>
    <row r="99" spans="1:7">
      <c r="A99" s="3" t="str">
        <f t="shared" si="4"/>
        <v>5</v>
      </c>
      <c r="B99" s="3" t="s">
        <v>14</v>
      </c>
      <c r="C99" s="3" t="str">
        <f>"龚勤"</f>
        <v>龚勤</v>
      </c>
      <c r="D99" s="3" t="str">
        <f>"43050104019"</f>
        <v>43050104019</v>
      </c>
      <c r="E99" s="4">
        <v>75.85</v>
      </c>
      <c r="F99" s="3">
        <v>4</v>
      </c>
      <c r="G99" s="3" t="s">
        <v>9</v>
      </c>
    </row>
    <row r="100" spans="1:7">
      <c r="A100" s="3" t="str">
        <f t="shared" si="4"/>
        <v>5</v>
      </c>
      <c r="B100" s="3" t="s">
        <v>14</v>
      </c>
      <c r="C100" s="3" t="str">
        <f>"张盼"</f>
        <v>张盼</v>
      </c>
      <c r="D100" s="3" t="str">
        <f>"43050106005"</f>
        <v>43050106005</v>
      </c>
      <c r="E100" s="4">
        <v>74.3</v>
      </c>
      <c r="F100" s="3">
        <v>5</v>
      </c>
      <c r="G100" s="3" t="s">
        <v>9</v>
      </c>
    </row>
    <row r="101" spans="1:7">
      <c r="A101" s="3" t="str">
        <f t="shared" si="4"/>
        <v>5</v>
      </c>
      <c r="B101" s="3" t="s">
        <v>14</v>
      </c>
      <c r="C101" s="3" t="str">
        <f>"王丹妮"</f>
        <v>王丹妮</v>
      </c>
      <c r="D101" s="3" t="str">
        <f>"43050104029"</f>
        <v>43050104029</v>
      </c>
      <c r="E101" s="4">
        <v>73.8</v>
      </c>
      <c r="F101" s="3">
        <v>6</v>
      </c>
      <c r="G101" s="3" t="s">
        <v>9</v>
      </c>
    </row>
    <row r="102" spans="1:7">
      <c r="A102" s="3" t="str">
        <f t="shared" si="4"/>
        <v>5</v>
      </c>
      <c r="B102" s="3" t="s">
        <v>14</v>
      </c>
      <c r="C102" s="3" t="str">
        <f>"范佚伦"</f>
        <v>范佚伦</v>
      </c>
      <c r="D102" s="3" t="str">
        <f>"43050104026"</f>
        <v>43050104026</v>
      </c>
      <c r="E102" s="4">
        <v>73.65</v>
      </c>
      <c r="F102" s="3">
        <v>7</v>
      </c>
      <c r="G102" s="3"/>
    </row>
    <row r="103" spans="1:7">
      <c r="A103" s="3" t="str">
        <f t="shared" si="4"/>
        <v>5</v>
      </c>
      <c r="B103" s="3" t="s">
        <v>14</v>
      </c>
      <c r="C103" s="3" t="str">
        <f>"阳亚琳"</f>
        <v>阳亚琳</v>
      </c>
      <c r="D103" s="3" t="str">
        <f>"43050104008"</f>
        <v>43050104008</v>
      </c>
      <c r="E103" s="4">
        <v>73.05</v>
      </c>
      <c r="F103" s="3">
        <v>8</v>
      </c>
      <c r="G103" s="3"/>
    </row>
    <row r="104" spans="1:7">
      <c r="A104" s="3" t="str">
        <f t="shared" si="4"/>
        <v>5</v>
      </c>
      <c r="B104" s="3" t="s">
        <v>14</v>
      </c>
      <c r="C104" s="3" t="str">
        <f>"杨佳"</f>
        <v>杨佳</v>
      </c>
      <c r="D104" s="3" t="str">
        <f>"43050104017"</f>
        <v>43050104017</v>
      </c>
      <c r="E104" s="4">
        <v>71.45</v>
      </c>
      <c r="F104" s="3">
        <v>9</v>
      </c>
      <c r="G104" s="3"/>
    </row>
    <row r="105" spans="1:7">
      <c r="A105" s="3" t="str">
        <f t="shared" si="4"/>
        <v>5</v>
      </c>
      <c r="B105" s="3" t="s">
        <v>14</v>
      </c>
      <c r="C105" s="3" t="str">
        <f>"欧阳霜霞"</f>
        <v>欧阳霜霞</v>
      </c>
      <c r="D105" s="3" t="str">
        <f>"43050104020"</f>
        <v>43050104020</v>
      </c>
      <c r="E105" s="4">
        <v>69.75</v>
      </c>
      <c r="F105" s="3">
        <v>10</v>
      </c>
      <c r="G105" s="3"/>
    </row>
    <row r="106" spans="1:7">
      <c r="A106" s="3" t="str">
        <f t="shared" si="4"/>
        <v>5</v>
      </c>
      <c r="B106" s="3" t="s">
        <v>14</v>
      </c>
      <c r="C106" s="3" t="str">
        <f>"余瑛"</f>
        <v>余瑛</v>
      </c>
      <c r="D106" s="3" t="str">
        <f>"43050104024"</f>
        <v>43050104024</v>
      </c>
      <c r="E106" s="4">
        <v>69.6</v>
      </c>
      <c r="F106" s="3">
        <v>11</v>
      </c>
      <c r="G106" s="3"/>
    </row>
    <row r="107" spans="1:7">
      <c r="A107" s="3" t="str">
        <f t="shared" si="4"/>
        <v>5</v>
      </c>
      <c r="B107" s="3" t="s">
        <v>14</v>
      </c>
      <c r="C107" s="3" t="str">
        <f>"罗凯娟"</f>
        <v>罗凯娟</v>
      </c>
      <c r="D107" s="3" t="str">
        <f>"43050104014"</f>
        <v>43050104014</v>
      </c>
      <c r="E107" s="4">
        <v>69.25</v>
      </c>
      <c r="F107" s="3">
        <v>12</v>
      </c>
      <c r="G107" s="3"/>
    </row>
    <row r="108" spans="1:7">
      <c r="A108" s="3" t="str">
        <f t="shared" si="4"/>
        <v>5</v>
      </c>
      <c r="B108" s="3" t="s">
        <v>14</v>
      </c>
      <c r="C108" s="3" t="str">
        <f>"范乐平"</f>
        <v>范乐平</v>
      </c>
      <c r="D108" s="3" t="str">
        <f>"43050105007"</f>
        <v>43050105007</v>
      </c>
      <c r="E108" s="4">
        <v>67.95</v>
      </c>
      <c r="F108" s="3">
        <v>13</v>
      </c>
      <c r="G108" s="3"/>
    </row>
    <row r="109" spans="1:7">
      <c r="A109" s="3" t="str">
        <f t="shared" si="4"/>
        <v>5</v>
      </c>
      <c r="B109" s="3" t="s">
        <v>14</v>
      </c>
      <c r="C109" s="3" t="str">
        <f>"周恬"</f>
        <v>周恬</v>
      </c>
      <c r="D109" s="3" t="str">
        <f>"43050104021"</f>
        <v>43050104021</v>
      </c>
      <c r="E109" s="4">
        <v>67.9</v>
      </c>
      <c r="F109" s="3">
        <v>14</v>
      </c>
      <c r="G109" s="3"/>
    </row>
    <row r="110" spans="1:7">
      <c r="A110" s="3" t="str">
        <f t="shared" si="4"/>
        <v>5</v>
      </c>
      <c r="B110" s="3" t="s">
        <v>14</v>
      </c>
      <c r="C110" s="3" t="str">
        <f>"吴菲菲"</f>
        <v>吴菲菲</v>
      </c>
      <c r="D110" s="3" t="str">
        <f>"43050104011"</f>
        <v>43050104011</v>
      </c>
      <c r="E110" s="4">
        <v>66.7</v>
      </c>
      <c r="F110" s="3">
        <v>15</v>
      </c>
      <c r="G110" s="3"/>
    </row>
    <row r="111" spans="1:7">
      <c r="A111" s="3" t="str">
        <f t="shared" si="4"/>
        <v>5</v>
      </c>
      <c r="B111" s="3" t="s">
        <v>14</v>
      </c>
      <c r="C111" s="3" t="str">
        <f>"廖丹英"</f>
        <v>廖丹英</v>
      </c>
      <c r="D111" s="3" t="str">
        <f>"43050104009"</f>
        <v>43050104009</v>
      </c>
      <c r="E111" s="4">
        <v>66.65</v>
      </c>
      <c r="F111" s="3">
        <v>16</v>
      </c>
      <c r="G111" s="3"/>
    </row>
    <row r="112" spans="1:7">
      <c r="A112" s="3" t="str">
        <f t="shared" si="4"/>
        <v>5</v>
      </c>
      <c r="B112" s="3" t="s">
        <v>14</v>
      </c>
      <c r="C112" s="3" t="str">
        <f>"吕丹"</f>
        <v>吕丹</v>
      </c>
      <c r="D112" s="3" t="str">
        <f>"43050104018"</f>
        <v>43050104018</v>
      </c>
      <c r="E112" s="4">
        <v>66.3</v>
      </c>
      <c r="F112" s="3">
        <v>17</v>
      </c>
      <c r="G112" s="3"/>
    </row>
    <row r="113" spans="1:7">
      <c r="A113" s="3" t="str">
        <f t="shared" si="4"/>
        <v>5</v>
      </c>
      <c r="B113" s="3" t="s">
        <v>14</v>
      </c>
      <c r="C113" s="3" t="str">
        <f>"曾俊鑫"</f>
        <v>曾俊鑫</v>
      </c>
      <c r="D113" s="3" t="str">
        <f>"43050104022"</f>
        <v>43050104022</v>
      </c>
      <c r="E113" s="4">
        <v>65.65</v>
      </c>
      <c r="F113" s="3">
        <v>18</v>
      </c>
      <c r="G113" s="3"/>
    </row>
    <row r="114" spans="1:7">
      <c r="A114" s="3" t="str">
        <f t="shared" si="4"/>
        <v>5</v>
      </c>
      <c r="B114" s="3" t="s">
        <v>14</v>
      </c>
      <c r="C114" s="3" t="str">
        <f>"胡婷"</f>
        <v>胡婷</v>
      </c>
      <c r="D114" s="3" t="str">
        <f>"43050105026"</f>
        <v>43050105026</v>
      </c>
      <c r="E114" s="4">
        <v>65.2</v>
      </c>
      <c r="F114" s="3">
        <v>19</v>
      </c>
      <c r="G114" s="3"/>
    </row>
    <row r="115" spans="1:7">
      <c r="A115" s="3" t="str">
        <f t="shared" si="4"/>
        <v>5</v>
      </c>
      <c r="B115" s="3" t="s">
        <v>14</v>
      </c>
      <c r="C115" s="3" t="str">
        <f>"彭灿"</f>
        <v>彭灿</v>
      </c>
      <c r="D115" s="3" t="str">
        <f>"43050106003"</f>
        <v>43050106003</v>
      </c>
      <c r="E115" s="4">
        <v>65</v>
      </c>
      <c r="F115" s="3">
        <v>20</v>
      </c>
      <c r="G115" s="3"/>
    </row>
    <row r="116" spans="1:7">
      <c r="A116" s="3" t="str">
        <f t="shared" si="4"/>
        <v>5</v>
      </c>
      <c r="B116" s="3" t="s">
        <v>14</v>
      </c>
      <c r="C116" s="3" t="str">
        <f>"彭丽苹"</f>
        <v>彭丽苹</v>
      </c>
      <c r="D116" s="3" t="str">
        <f>"43050105009"</f>
        <v>43050105009</v>
      </c>
      <c r="E116" s="4">
        <v>64.05</v>
      </c>
      <c r="F116" s="3">
        <v>21</v>
      </c>
      <c r="G116" s="3"/>
    </row>
    <row r="117" spans="1:7">
      <c r="A117" s="3" t="str">
        <f t="shared" si="4"/>
        <v>5</v>
      </c>
      <c r="B117" s="3" t="s">
        <v>14</v>
      </c>
      <c r="C117" s="3" t="str">
        <f>"程姝"</f>
        <v>程姝</v>
      </c>
      <c r="D117" s="3" t="str">
        <f>"43050105020"</f>
        <v>43050105020</v>
      </c>
      <c r="E117" s="4">
        <v>63.95</v>
      </c>
      <c r="F117" s="3">
        <v>22</v>
      </c>
      <c r="G117" s="3"/>
    </row>
    <row r="118" spans="1:7">
      <c r="A118" s="3" t="str">
        <f t="shared" si="4"/>
        <v>5</v>
      </c>
      <c r="B118" s="3" t="s">
        <v>14</v>
      </c>
      <c r="C118" s="3" t="str">
        <f>"戴琼"</f>
        <v>戴琼</v>
      </c>
      <c r="D118" s="3" t="str">
        <f>"43050105022"</f>
        <v>43050105022</v>
      </c>
      <c r="E118" s="4">
        <v>63.85</v>
      </c>
      <c r="F118" s="3">
        <v>23</v>
      </c>
      <c r="G118" s="3"/>
    </row>
    <row r="119" spans="1:7">
      <c r="A119" s="3" t="str">
        <f t="shared" si="4"/>
        <v>5</v>
      </c>
      <c r="B119" s="3" t="s">
        <v>14</v>
      </c>
      <c r="C119" s="3" t="str">
        <f>"陈英"</f>
        <v>陈英</v>
      </c>
      <c r="D119" s="3" t="str">
        <f>"43050105030"</f>
        <v>43050105030</v>
      </c>
      <c r="E119" s="4">
        <v>63.4</v>
      </c>
      <c r="F119" s="3">
        <v>24</v>
      </c>
      <c r="G119" s="3"/>
    </row>
    <row r="120" spans="1:7">
      <c r="A120" s="3" t="str">
        <f t="shared" si="4"/>
        <v>5</v>
      </c>
      <c r="B120" s="3" t="s">
        <v>14</v>
      </c>
      <c r="C120" s="3" t="str">
        <f>"廖芫琳"</f>
        <v>廖芫琳</v>
      </c>
      <c r="D120" s="3" t="str">
        <f>"43050104015"</f>
        <v>43050104015</v>
      </c>
      <c r="E120" s="4">
        <v>63.35</v>
      </c>
      <c r="F120" s="3">
        <v>25</v>
      </c>
      <c r="G120" s="3"/>
    </row>
    <row r="121" spans="1:7">
      <c r="A121" s="3" t="str">
        <f t="shared" si="4"/>
        <v>5</v>
      </c>
      <c r="B121" s="3" t="s">
        <v>14</v>
      </c>
      <c r="C121" s="3" t="str">
        <f>"袁姣"</f>
        <v>袁姣</v>
      </c>
      <c r="D121" s="3" t="str">
        <f>"43050105008"</f>
        <v>43050105008</v>
      </c>
      <c r="E121" s="4">
        <v>63.35</v>
      </c>
      <c r="F121" s="3">
        <v>25</v>
      </c>
      <c r="G121" s="3"/>
    </row>
    <row r="122" spans="1:7">
      <c r="A122" s="3" t="str">
        <f t="shared" si="4"/>
        <v>5</v>
      </c>
      <c r="B122" s="3" t="s">
        <v>14</v>
      </c>
      <c r="C122" s="3" t="str">
        <f>"杨诗敏"</f>
        <v>杨诗敏</v>
      </c>
      <c r="D122" s="3" t="str">
        <f>"43050104016"</f>
        <v>43050104016</v>
      </c>
      <c r="E122" s="4">
        <v>63.25</v>
      </c>
      <c r="F122" s="3">
        <v>27</v>
      </c>
      <c r="G122" s="3"/>
    </row>
    <row r="123" spans="1:7">
      <c r="A123" s="3" t="str">
        <f t="shared" si="4"/>
        <v>5</v>
      </c>
      <c r="B123" s="3" t="s">
        <v>14</v>
      </c>
      <c r="C123" s="3" t="str">
        <f>"廖铭"</f>
        <v>廖铭</v>
      </c>
      <c r="D123" s="3" t="str">
        <f>"43050106001"</f>
        <v>43050106001</v>
      </c>
      <c r="E123" s="4">
        <v>62</v>
      </c>
      <c r="F123" s="3">
        <v>28</v>
      </c>
      <c r="G123" s="3"/>
    </row>
    <row r="124" spans="1:7">
      <c r="A124" s="3" t="str">
        <f t="shared" si="4"/>
        <v>5</v>
      </c>
      <c r="B124" s="3" t="s">
        <v>14</v>
      </c>
      <c r="C124" s="3" t="str">
        <f>"梅肖"</f>
        <v>梅肖</v>
      </c>
      <c r="D124" s="3" t="str">
        <f>"43050105004"</f>
        <v>43050105004</v>
      </c>
      <c r="E124" s="4">
        <v>61.65</v>
      </c>
      <c r="F124" s="3">
        <v>29</v>
      </c>
      <c r="G124" s="3"/>
    </row>
    <row r="125" spans="1:7">
      <c r="A125" s="3" t="str">
        <f t="shared" si="4"/>
        <v>5</v>
      </c>
      <c r="B125" s="3" t="s">
        <v>14</v>
      </c>
      <c r="C125" s="3" t="str">
        <f>"梁纯"</f>
        <v>梁纯</v>
      </c>
      <c r="D125" s="3" t="str">
        <f>"43050106007"</f>
        <v>43050106007</v>
      </c>
      <c r="E125" s="4">
        <v>61.65</v>
      </c>
      <c r="F125" s="3">
        <v>29</v>
      </c>
      <c r="G125" s="3"/>
    </row>
    <row r="126" spans="1:7">
      <c r="A126" s="3" t="str">
        <f t="shared" si="4"/>
        <v>5</v>
      </c>
      <c r="B126" s="3" t="s">
        <v>14</v>
      </c>
      <c r="C126" s="3" t="str">
        <f>"赵盼攀"</f>
        <v>赵盼攀</v>
      </c>
      <c r="D126" s="3" t="str">
        <f>"43050105021"</f>
        <v>43050105021</v>
      </c>
      <c r="E126" s="4">
        <v>61.35</v>
      </c>
      <c r="F126" s="3">
        <v>31</v>
      </c>
      <c r="G126" s="3"/>
    </row>
    <row r="127" spans="1:7">
      <c r="A127" s="3" t="str">
        <f t="shared" si="4"/>
        <v>5</v>
      </c>
      <c r="B127" s="3" t="s">
        <v>14</v>
      </c>
      <c r="C127" s="3" t="str">
        <f>"闫允"</f>
        <v>闫允</v>
      </c>
      <c r="D127" s="3" t="str">
        <f>"43050105002"</f>
        <v>43050105002</v>
      </c>
      <c r="E127" s="4">
        <v>60.95</v>
      </c>
      <c r="F127" s="3">
        <v>32</v>
      </c>
      <c r="G127" s="3"/>
    </row>
    <row r="128" spans="1:7">
      <c r="A128" s="3" t="str">
        <f t="shared" si="4"/>
        <v>5</v>
      </c>
      <c r="B128" s="3" t="s">
        <v>14</v>
      </c>
      <c r="C128" s="3" t="str">
        <f>"葛亚美"</f>
        <v>葛亚美</v>
      </c>
      <c r="D128" s="3" t="str">
        <f>"43050106017"</f>
        <v>43050106017</v>
      </c>
      <c r="E128" s="4">
        <v>60.9</v>
      </c>
      <c r="F128" s="3">
        <v>33</v>
      </c>
      <c r="G128" s="3"/>
    </row>
    <row r="129" spans="1:7">
      <c r="A129" s="3" t="str">
        <f t="shared" si="4"/>
        <v>5</v>
      </c>
      <c r="B129" s="3" t="s">
        <v>14</v>
      </c>
      <c r="C129" s="3" t="str">
        <f>"汪莉"</f>
        <v>汪莉</v>
      </c>
      <c r="D129" s="3" t="str">
        <f>"43050104006"</f>
        <v>43050104006</v>
      </c>
      <c r="E129" s="4">
        <v>60.6</v>
      </c>
      <c r="F129" s="3">
        <v>34</v>
      </c>
      <c r="G129" s="3"/>
    </row>
    <row r="130" spans="1:7">
      <c r="A130" s="3" t="str">
        <f t="shared" si="4"/>
        <v>5</v>
      </c>
      <c r="B130" s="3" t="s">
        <v>14</v>
      </c>
      <c r="C130" s="3" t="str">
        <f>"黄梦淇"</f>
        <v>黄梦淇</v>
      </c>
      <c r="D130" s="3" t="str">
        <f>"43050106021"</f>
        <v>43050106021</v>
      </c>
      <c r="E130" s="4">
        <v>60.45</v>
      </c>
      <c r="F130" s="3">
        <v>35</v>
      </c>
      <c r="G130" s="3"/>
    </row>
    <row r="131" spans="1:7">
      <c r="A131" s="3" t="str">
        <f t="shared" si="4"/>
        <v>5</v>
      </c>
      <c r="B131" s="3" t="s">
        <v>14</v>
      </c>
      <c r="C131" s="3" t="str">
        <f>"赵莉娜"</f>
        <v>赵莉娜</v>
      </c>
      <c r="D131" s="3" t="str">
        <f>"43050106020"</f>
        <v>43050106020</v>
      </c>
      <c r="E131" s="4">
        <v>60</v>
      </c>
      <c r="F131" s="3">
        <v>36</v>
      </c>
      <c r="G131" s="3"/>
    </row>
    <row r="132" spans="1:7">
      <c r="A132" s="3" t="str">
        <f t="shared" si="4"/>
        <v>5</v>
      </c>
      <c r="B132" s="3" t="s">
        <v>14</v>
      </c>
      <c r="C132" s="3" t="str">
        <f>"朱晓琳"</f>
        <v>朱晓琳</v>
      </c>
      <c r="D132" s="3" t="str">
        <f>"43050105014"</f>
        <v>43050105014</v>
      </c>
      <c r="E132" s="4">
        <v>58.9</v>
      </c>
      <c r="F132" s="3">
        <v>37</v>
      </c>
      <c r="G132" s="3"/>
    </row>
    <row r="133" spans="1:7">
      <c r="A133" s="3" t="str">
        <f t="shared" si="4"/>
        <v>5</v>
      </c>
      <c r="B133" s="3" t="s">
        <v>14</v>
      </c>
      <c r="C133" s="3" t="str">
        <f>"高侃"</f>
        <v>高侃</v>
      </c>
      <c r="D133" s="3" t="str">
        <f>"43050106016"</f>
        <v>43050106016</v>
      </c>
      <c r="E133" s="4">
        <v>58.9</v>
      </c>
      <c r="F133" s="3">
        <v>37</v>
      </c>
      <c r="G133" s="3"/>
    </row>
    <row r="134" spans="1:7">
      <c r="A134" s="3" t="str">
        <f t="shared" si="4"/>
        <v>5</v>
      </c>
      <c r="B134" s="3" t="s">
        <v>14</v>
      </c>
      <c r="C134" s="3" t="str">
        <f>"陈都有"</f>
        <v>陈都有</v>
      </c>
      <c r="D134" s="3" t="str">
        <f>"43050106006"</f>
        <v>43050106006</v>
      </c>
      <c r="E134" s="4">
        <v>58.85</v>
      </c>
      <c r="F134" s="3">
        <v>39</v>
      </c>
      <c r="G134" s="3"/>
    </row>
    <row r="135" spans="1:7">
      <c r="A135" s="3" t="str">
        <f t="shared" si="4"/>
        <v>5</v>
      </c>
      <c r="B135" s="3" t="s">
        <v>14</v>
      </c>
      <c r="C135" s="3" t="str">
        <f>"罗雅琴"</f>
        <v>罗雅琴</v>
      </c>
      <c r="D135" s="3" t="str">
        <f>"43050106022"</f>
        <v>43050106022</v>
      </c>
      <c r="E135" s="4">
        <v>58.8</v>
      </c>
      <c r="F135" s="3">
        <v>40</v>
      </c>
      <c r="G135" s="3"/>
    </row>
    <row r="136" spans="1:7">
      <c r="A136" s="3" t="str">
        <f t="shared" si="4"/>
        <v>5</v>
      </c>
      <c r="B136" s="3" t="s">
        <v>14</v>
      </c>
      <c r="C136" s="3" t="str">
        <f>"谢宇璇"</f>
        <v>谢宇璇</v>
      </c>
      <c r="D136" s="3" t="str">
        <f>"43050105015"</f>
        <v>43050105015</v>
      </c>
      <c r="E136" s="4">
        <v>58.55</v>
      </c>
      <c r="F136" s="3">
        <v>41</v>
      </c>
      <c r="G136" s="3"/>
    </row>
    <row r="137" spans="1:7">
      <c r="A137" s="3" t="str">
        <f t="shared" si="4"/>
        <v>5</v>
      </c>
      <c r="B137" s="3" t="s">
        <v>14</v>
      </c>
      <c r="C137" s="3" t="str">
        <f>"张佩佩"</f>
        <v>张佩佩</v>
      </c>
      <c r="D137" s="3" t="str">
        <f>"43050106012"</f>
        <v>43050106012</v>
      </c>
      <c r="E137" s="4">
        <v>58.3</v>
      </c>
      <c r="F137" s="3">
        <v>42</v>
      </c>
      <c r="G137" s="3"/>
    </row>
    <row r="138" spans="1:7">
      <c r="A138" s="3" t="str">
        <f t="shared" si="4"/>
        <v>5</v>
      </c>
      <c r="B138" s="3" t="s">
        <v>14</v>
      </c>
      <c r="C138" s="3" t="str">
        <f>"刘飘"</f>
        <v>刘飘</v>
      </c>
      <c r="D138" s="3" t="str">
        <f>"43050105003"</f>
        <v>43050105003</v>
      </c>
      <c r="E138" s="4">
        <v>58.2</v>
      </c>
      <c r="F138" s="3">
        <v>43</v>
      </c>
      <c r="G138" s="3"/>
    </row>
    <row r="139" spans="1:7">
      <c r="A139" s="3" t="str">
        <f t="shared" si="4"/>
        <v>5</v>
      </c>
      <c r="B139" s="3" t="s">
        <v>14</v>
      </c>
      <c r="C139" s="3" t="str">
        <f>"曾惠平"</f>
        <v>曾惠平</v>
      </c>
      <c r="D139" s="3" t="str">
        <f>"43050106010"</f>
        <v>43050106010</v>
      </c>
      <c r="E139" s="4">
        <v>57.7</v>
      </c>
      <c r="F139" s="3">
        <v>44</v>
      </c>
      <c r="G139" s="3"/>
    </row>
    <row r="140" spans="1:7">
      <c r="A140" s="3" t="str">
        <f t="shared" si="4"/>
        <v>5</v>
      </c>
      <c r="B140" s="3" t="s">
        <v>14</v>
      </c>
      <c r="C140" s="3" t="str">
        <f>"向昱燕"</f>
        <v>向昱燕</v>
      </c>
      <c r="D140" s="3" t="str">
        <f>"43050105028"</f>
        <v>43050105028</v>
      </c>
      <c r="E140" s="4">
        <v>57.65</v>
      </c>
      <c r="F140" s="3">
        <v>45</v>
      </c>
      <c r="G140" s="3"/>
    </row>
    <row r="141" spans="1:7">
      <c r="A141" s="3" t="str">
        <f t="shared" si="4"/>
        <v>5</v>
      </c>
      <c r="B141" s="3" t="s">
        <v>14</v>
      </c>
      <c r="C141" s="3" t="str">
        <f>"吴军"</f>
        <v>吴军</v>
      </c>
      <c r="D141" s="3" t="str">
        <f>"43050105011"</f>
        <v>43050105011</v>
      </c>
      <c r="E141" s="4">
        <v>57.25</v>
      </c>
      <c r="F141" s="3">
        <v>46</v>
      </c>
      <c r="G141" s="3"/>
    </row>
    <row r="142" spans="1:7">
      <c r="A142" s="3" t="str">
        <f t="shared" si="4"/>
        <v>5</v>
      </c>
      <c r="B142" s="3" t="s">
        <v>14</v>
      </c>
      <c r="C142" s="3" t="str">
        <f>"曾鑫"</f>
        <v>曾鑫</v>
      </c>
      <c r="D142" s="3" t="str">
        <f>"43050104027"</f>
        <v>43050104027</v>
      </c>
      <c r="E142" s="4">
        <v>56.7</v>
      </c>
      <c r="F142" s="3">
        <v>47</v>
      </c>
      <c r="G142" s="3"/>
    </row>
    <row r="143" spans="1:7">
      <c r="A143" s="3" t="str">
        <f t="shared" si="4"/>
        <v>5</v>
      </c>
      <c r="B143" s="3" t="s">
        <v>14</v>
      </c>
      <c r="C143" s="3" t="str">
        <f>"郝爽"</f>
        <v>郝爽</v>
      </c>
      <c r="D143" s="3" t="str">
        <f>"43050105012"</f>
        <v>43050105012</v>
      </c>
      <c r="E143" s="4">
        <v>56.45</v>
      </c>
      <c r="F143" s="3">
        <v>48</v>
      </c>
      <c r="G143" s="3"/>
    </row>
    <row r="144" spans="1:7">
      <c r="A144" s="3" t="str">
        <f t="shared" si="4"/>
        <v>5</v>
      </c>
      <c r="B144" s="3" t="s">
        <v>14</v>
      </c>
      <c r="C144" s="3" t="str">
        <f>"周亮"</f>
        <v>周亮</v>
      </c>
      <c r="D144" s="3" t="str">
        <f>"43050105010"</f>
        <v>43050105010</v>
      </c>
      <c r="E144" s="4">
        <v>56.3</v>
      </c>
      <c r="F144" s="3">
        <v>49</v>
      </c>
      <c r="G144" s="3"/>
    </row>
    <row r="145" spans="1:7">
      <c r="A145" s="3" t="str">
        <f t="shared" si="4"/>
        <v>5</v>
      </c>
      <c r="B145" s="3" t="s">
        <v>14</v>
      </c>
      <c r="C145" s="3" t="str">
        <f>"周诗雅"</f>
        <v>周诗雅</v>
      </c>
      <c r="D145" s="3" t="str">
        <f>"43050105019"</f>
        <v>43050105019</v>
      </c>
      <c r="E145" s="4">
        <v>55</v>
      </c>
      <c r="F145" s="3">
        <v>50</v>
      </c>
      <c r="G145" s="3"/>
    </row>
    <row r="146" spans="1:7">
      <c r="A146" s="3" t="str">
        <f t="shared" si="4"/>
        <v>5</v>
      </c>
      <c r="B146" s="3" t="s">
        <v>14</v>
      </c>
      <c r="C146" s="3" t="str">
        <f>"谢雨星"</f>
        <v>谢雨星</v>
      </c>
      <c r="D146" s="3" t="str">
        <f>"43050105023"</f>
        <v>43050105023</v>
      </c>
      <c r="E146" s="4">
        <v>54.9</v>
      </c>
      <c r="F146" s="3">
        <v>51</v>
      </c>
      <c r="G146" s="3"/>
    </row>
    <row r="147" spans="1:7">
      <c r="A147" s="3" t="str">
        <f t="shared" si="4"/>
        <v>5</v>
      </c>
      <c r="B147" s="3" t="s">
        <v>14</v>
      </c>
      <c r="C147" s="3" t="str">
        <f>"仇志清"</f>
        <v>仇志清</v>
      </c>
      <c r="D147" s="3" t="str">
        <f>"43050104007"</f>
        <v>43050104007</v>
      </c>
      <c r="E147" s="4">
        <v>52.7</v>
      </c>
      <c r="F147" s="3">
        <v>52</v>
      </c>
      <c r="G147" s="3"/>
    </row>
    <row r="148" spans="1:7">
      <c r="A148" s="3" t="str">
        <f t="shared" si="4"/>
        <v>5</v>
      </c>
      <c r="B148" s="3" t="s">
        <v>14</v>
      </c>
      <c r="C148" s="3" t="str">
        <f>"胡玲"</f>
        <v>胡玲</v>
      </c>
      <c r="D148" s="3" t="str">
        <f>"43050105027"</f>
        <v>43050105027</v>
      </c>
      <c r="E148" s="4">
        <v>52.4</v>
      </c>
      <c r="F148" s="3">
        <v>53</v>
      </c>
      <c r="G148" s="3"/>
    </row>
    <row r="149" spans="1:7">
      <c r="A149" s="3" t="str">
        <f t="shared" si="4"/>
        <v>5</v>
      </c>
      <c r="B149" s="3" t="s">
        <v>14</v>
      </c>
      <c r="C149" s="3" t="str">
        <f>"邝晓东"</f>
        <v>邝晓东</v>
      </c>
      <c r="D149" s="3" t="str">
        <f>"43050105006"</f>
        <v>43050105006</v>
      </c>
      <c r="E149" s="4">
        <v>51.65</v>
      </c>
      <c r="F149" s="3">
        <v>54</v>
      </c>
      <c r="G149" s="3"/>
    </row>
    <row r="150" spans="1:7">
      <c r="A150" s="3" t="str">
        <f t="shared" si="4"/>
        <v>5</v>
      </c>
      <c r="B150" s="3" t="s">
        <v>14</v>
      </c>
      <c r="C150" s="3" t="str">
        <f>"尹国旗"</f>
        <v>尹国旗</v>
      </c>
      <c r="D150" s="3" t="str">
        <f>"43050104025"</f>
        <v>43050104025</v>
      </c>
      <c r="E150" s="4">
        <v>50.7</v>
      </c>
      <c r="F150" s="3">
        <v>55</v>
      </c>
      <c r="G150" s="3"/>
    </row>
    <row r="151" spans="1:7">
      <c r="A151" s="3" t="str">
        <f t="shared" si="4"/>
        <v>5</v>
      </c>
      <c r="B151" s="3" t="s">
        <v>14</v>
      </c>
      <c r="C151" s="3" t="str">
        <f>"万俞伶"</f>
        <v>万俞伶</v>
      </c>
      <c r="D151" s="3" t="str">
        <f>"43050105025"</f>
        <v>43050105025</v>
      </c>
      <c r="E151" s="4">
        <v>50.25</v>
      </c>
      <c r="F151" s="3">
        <v>56</v>
      </c>
      <c r="G151" s="3"/>
    </row>
    <row r="152" spans="1:7">
      <c r="A152" s="3" t="str">
        <f t="shared" si="4"/>
        <v>5</v>
      </c>
      <c r="B152" s="3" t="s">
        <v>14</v>
      </c>
      <c r="C152" s="3" t="str">
        <f>"刘沛祯"</f>
        <v>刘沛祯</v>
      </c>
      <c r="D152" s="3" t="str">
        <f>"43050106008"</f>
        <v>43050106008</v>
      </c>
      <c r="E152" s="4">
        <v>48.55</v>
      </c>
      <c r="F152" s="3">
        <v>57</v>
      </c>
      <c r="G152" s="3"/>
    </row>
    <row r="153" spans="1:7">
      <c r="A153" s="3" t="str">
        <f t="shared" si="4"/>
        <v>5</v>
      </c>
      <c r="B153" s="3" t="s">
        <v>14</v>
      </c>
      <c r="C153" s="3" t="str">
        <f>"刘思丛"</f>
        <v>刘思丛</v>
      </c>
      <c r="D153" s="3" t="str">
        <f>"43050104005"</f>
        <v>43050104005</v>
      </c>
      <c r="E153" s="4">
        <v>47.25</v>
      </c>
      <c r="F153" s="3">
        <v>58</v>
      </c>
      <c r="G153" s="3"/>
    </row>
    <row r="154" spans="1:7">
      <c r="A154" s="3" t="str">
        <f t="shared" si="4"/>
        <v>5</v>
      </c>
      <c r="B154" s="3" t="s">
        <v>14</v>
      </c>
      <c r="C154" s="3" t="str">
        <f>"刘虹妤"</f>
        <v>刘虹妤</v>
      </c>
      <c r="D154" s="3" t="str">
        <f>"43050104004"</f>
        <v>43050104004</v>
      </c>
      <c r="E154" s="4"/>
      <c r="F154" s="3"/>
      <c r="G154" s="3" t="s">
        <v>10</v>
      </c>
    </row>
    <row r="155" spans="1:7">
      <c r="A155" s="3" t="str">
        <f t="shared" si="4"/>
        <v>5</v>
      </c>
      <c r="B155" s="3" t="s">
        <v>14</v>
      </c>
      <c r="C155" s="3" t="str">
        <f>"伍喜冰"</f>
        <v>伍喜冰</v>
      </c>
      <c r="D155" s="3" t="str">
        <f>"43050104010"</f>
        <v>43050104010</v>
      </c>
      <c r="E155" s="4"/>
      <c r="F155" s="3"/>
      <c r="G155" s="3" t="s">
        <v>10</v>
      </c>
    </row>
    <row r="156" spans="1:7">
      <c r="A156" s="3" t="str">
        <f t="shared" si="4"/>
        <v>5</v>
      </c>
      <c r="B156" s="3" t="s">
        <v>14</v>
      </c>
      <c r="C156" s="3" t="str">
        <f>"涂亚纯"</f>
        <v>涂亚纯</v>
      </c>
      <c r="D156" s="3" t="str">
        <f>"43050104012"</f>
        <v>43050104012</v>
      </c>
      <c r="E156" s="4"/>
      <c r="F156" s="3"/>
      <c r="G156" s="3" t="s">
        <v>10</v>
      </c>
    </row>
    <row r="157" spans="1:7">
      <c r="A157" s="3" t="str">
        <f t="shared" si="4"/>
        <v>5</v>
      </c>
      <c r="B157" s="3" t="s">
        <v>14</v>
      </c>
      <c r="C157" s="3" t="str">
        <f>"张晓迪"</f>
        <v>张晓迪</v>
      </c>
      <c r="D157" s="3" t="str">
        <f>"43050104013"</f>
        <v>43050104013</v>
      </c>
      <c r="E157" s="4"/>
      <c r="F157" s="3"/>
      <c r="G157" s="3" t="s">
        <v>10</v>
      </c>
    </row>
    <row r="158" spans="1:7">
      <c r="A158" s="3" t="str">
        <f t="shared" si="4"/>
        <v>5</v>
      </c>
      <c r="B158" s="3" t="s">
        <v>14</v>
      </c>
      <c r="C158" s="3" t="str">
        <f>"杨林波"</f>
        <v>杨林波</v>
      </c>
      <c r="D158" s="3" t="str">
        <f>"43050104023"</f>
        <v>43050104023</v>
      </c>
      <c r="E158" s="4"/>
      <c r="F158" s="3"/>
      <c r="G158" s="3" t="s">
        <v>10</v>
      </c>
    </row>
    <row r="159" spans="1:7">
      <c r="A159" s="3" t="str">
        <f t="shared" si="4"/>
        <v>5</v>
      </c>
      <c r="B159" s="3" t="s">
        <v>14</v>
      </c>
      <c r="C159" s="3" t="str">
        <f>"张宜"</f>
        <v>张宜</v>
      </c>
      <c r="D159" s="3" t="str">
        <f>"43050104028"</f>
        <v>43050104028</v>
      </c>
      <c r="E159" s="4"/>
      <c r="F159" s="3"/>
      <c r="G159" s="3" t="s">
        <v>10</v>
      </c>
    </row>
    <row r="160" spans="1:7">
      <c r="A160" s="3" t="str">
        <f t="shared" ref="A160:A175" si="5">"5"</f>
        <v>5</v>
      </c>
      <c r="B160" s="3" t="s">
        <v>14</v>
      </c>
      <c r="C160" s="3" t="str">
        <f>"庞慧"</f>
        <v>庞慧</v>
      </c>
      <c r="D160" s="3" t="str">
        <f>"43050104030"</f>
        <v>43050104030</v>
      </c>
      <c r="E160" s="4"/>
      <c r="F160" s="3"/>
      <c r="G160" s="3" t="s">
        <v>10</v>
      </c>
    </row>
    <row r="161" spans="1:7">
      <c r="A161" s="3" t="str">
        <f t="shared" si="5"/>
        <v>5</v>
      </c>
      <c r="B161" s="3" t="s">
        <v>14</v>
      </c>
      <c r="C161" s="3" t="str">
        <f>"阳恬"</f>
        <v>阳恬</v>
      </c>
      <c r="D161" s="3" t="str">
        <f>"43050105001"</f>
        <v>43050105001</v>
      </c>
      <c r="E161" s="4"/>
      <c r="F161" s="3"/>
      <c r="G161" s="3" t="s">
        <v>10</v>
      </c>
    </row>
    <row r="162" spans="1:7">
      <c r="A162" s="3" t="str">
        <f t="shared" si="5"/>
        <v>5</v>
      </c>
      <c r="B162" s="3" t="s">
        <v>14</v>
      </c>
      <c r="C162" s="3" t="str">
        <f>"唐力洋"</f>
        <v>唐力洋</v>
      </c>
      <c r="D162" s="3" t="str">
        <f>"43050105016"</f>
        <v>43050105016</v>
      </c>
      <c r="E162" s="4"/>
      <c r="F162" s="3"/>
      <c r="G162" s="3" t="s">
        <v>10</v>
      </c>
    </row>
    <row r="163" spans="1:7">
      <c r="A163" s="3" t="str">
        <f t="shared" si="5"/>
        <v>5</v>
      </c>
      <c r="B163" s="3" t="s">
        <v>14</v>
      </c>
      <c r="C163" s="3" t="str">
        <f>"李鑫"</f>
        <v>李鑫</v>
      </c>
      <c r="D163" s="3" t="str">
        <f>"43050105017"</f>
        <v>43050105017</v>
      </c>
      <c r="E163" s="4"/>
      <c r="F163" s="3"/>
      <c r="G163" s="3" t="s">
        <v>10</v>
      </c>
    </row>
    <row r="164" spans="1:7">
      <c r="A164" s="3" t="str">
        <f t="shared" si="5"/>
        <v>5</v>
      </c>
      <c r="B164" s="3" t="s">
        <v>14</v>
      </c>
      <c r="C164" s="3" t="str">
        <f>"李晓畅"</f>
        <v>李晓畅</v>
      </c>
      <c r="D164" s="3" t="str">
        <f>"43050105018"</f>
        <v>43050105018</v>
      </c>
      <c r="E164" s="4"/>
      <c r="F164" s="3"/>
      <c r="G164" s="3" t="s">
        <v>10</v>
      </c>
    </row>
    <row r="165" spans="1:7">
      <c r="A165" s="3" t="str">
        <f t="shared" si="5"/>
        <v>5</v>
      </c>
      <c r="B165" s="3" t="s">
        <v>14</v>
      </c>
      <c r="C165" s="3" t="str">
        <f>"朱佳佩"</f>
        <v>朱佳佩</v>
      </c>
      <c r="D165" s="3" t="str">
        <f>"43050105024"</f>
        <v>43050105024</v>
      </c>
      <c r="E165" s="4"/>
      <c r="F165" s="3"/>
      <c r="G165" s="3" t="s">
        <v>10</v>
      </c>
    </row>
    <row r="166" spans="1:7">
      <c r="A166" s="3" t="str">
        <f t="shared" si="5"/>
        <v>5</v>
      </c>
      <c r="B166" s="3" t="s">
        <v>14</v>
      </c>
      <c r="C166" s="3" t="str">
        <f>"胡晓"</f>
        <v>胡晓</v>
      </c>
      <c r="D166" s="3" t="str">
        <f>"43050105029"</f>
        <v>43050105029</v>
      </c>
      <c r="E166" s="4"/>
      <c r="F166" s="3"/>
      <c r="G166" s="3" t="s">
        <v>10</v>
      </c>
    </row>
    <row r="167" spans="1:7">
      <c r="A167" s="3" t="str">
        <f t="shared" si="5"/>
        <v>5</v>
      </c>
      <c r="B167" s="3" t="s">
        <v>14</v>
      </c>
      <c r="C167" s="3" t="str">
        <f>"鲍绮蕾"</f>
        <v>鲍绮蕾</v>
      </c>
      <c r="D167" s="3" t="str">
        <f>"43050106002"</f>
        <v>43050106002</v>
      </c>
      <c r="E167" s="4"/>
      <c r="F167" s="3"/>
      <c r="G167" s="3" t="s">
        <v>10</v>
      </c>
    </row>
    <row r="168" spans="1:7">
      <c r="A168" s="3" t="str">
        <f t="shared" si="5"/>
        <v>5</v>
      </c>
      <c r="B168" s="3" t="s">
        <v>14</v>
      </c>
      <c r="C168" s="3" t="str">
        <f>"张慈秀"</f>
        <v>张慈秀</v>
      </c>
      <c r="D168" s="3" t="str">
        <f>"43050106004"</f>
        <v>43050106004</v>
      </c>
      <c r="E168" s="4"/>
      <c r="F168" s="3"/>
      <c r="G168" s="3" t="s">
        <v>10</v>
      </c>
    </row>
    <row r="169" spans="1:7">
      <c r="A169" s="3" t="str">
        <f t="shared" si="5"/>
        <v>5</v>
      </c>
      <c r="B169" s="3" t="s">
        <v>14</v>
      </c>
      <c r="C169" s="3" t="str">
        <f>"何康平"</f>
        <v>何康平</v>
      </c>
      <c r="D169" s="3" t="str">
        <f>"43050106009"</f>
        <v>43050106009</v>
      </c>
      <c r="E169" s="4"/>
      <c r="F169" s="3"/>
      <c r="G169" s="3" t="s">
        <v>10</v>
      </c>
    </row>
    <row r="170" spans="1:7">
      <c r="A170" s="3" t="str">
        <f t="shared" si="5"/>
        <v>5</v>
      </c>
      <c r="B170" s="3" t="s">
        <v>14</v>
      </c>
      <c r="C170" s="3" t="str">
        <f>"何蓝敏"</f>
        <v>何蓝敏</v>
      </c>
      <c r="D170" s="3" t="str">
        <f>"43050106011"</f>
        <v>43050106011</v>
      </c>
      <c r="E170" s="4"/>
      <c r="F170" s="3"/>
      <c r="G170" s="3" t="s">
        <v>10</v>
      </c>
    </row>
    <row r="171" spans="1:7">
      <c r="A171" s="3" t="str">
        <f t="shared" si="5"/>
        <v>5</v>
      </c>
      <c r="B171" s="3" t="s">
        <v>14</v>
      </c>
      <c r="C171" s="3" t="str">
        <f>"丁颖"</f>
        <v>丁颖</v>
      </c>
      <c r="D171" s="3" t="str">
        <f>"43050106013"</f>
        <v>43050106013</v>
      </c>
      <c r="E171" s="4"/>
      <c r="F171" s="3"/>
      <c r="G171" s="3" t="s">
        <v>10</v>
      </c>
    </row>
    <row r="172" spans="1:7">
      <c r="A172" s="3" t="str">
        <f t="shared" si="5"/>
        <v>5</v>
      </c>
      <c r="B172" s="3" t="s">
        <v>14</v>
      </c>
      <c r="C172" s="3" t="str">
        <f>"黄馨叶"</f>
        <v>黄馨叶</v>
      </c>
      <c r="D172" s="3" t="str">
        <f>"43050106015"</f>
        <v>43050106015</v>
      </c>
      <c r="E172" s="4"/>
      <c r="F172" s="3"/>
      <c r="G172" s="3" t="s">
        <v>10</v>
      </c>
    </row>
    <row r="173" spans="1:7">
      <c r="A173" s="3" t="str">
        <f t="shared" si="5"/>
        <v>5</v>
      </c>
      <c r="B173" s="3" t="s">
        <v>14</v>
      </c>
      <c r="C173" s="3" t="str">
        <f>"陈程"</f>
        <v>陈程</v>
      </c>
      <c r="D173" s="3" t="str">
        <f>"43050106018"</f>
        <v>43050106018</v>
      </c>
      <c r="E173" s="4"/>
      <c r="F173" s="3"/>
      <c r="G173" s="3" t="s">
        <v>10</v>
      </c>
    </row>
    <row r="174" spans="1:7">
      <c r="A174" s="3" t="str">
        <f t="shared" si="5"/>
        <v>5</v>
      </c>
      <c r="B174" s="3" t="s">
        <v>14</v>
      </c>
      <c r="C174" s="3" t="str">
        <f>"戴志芳"</f>
        <v>戴志芳</v>
      </c>
      <c r="D174" s="3" t="str">
        <f>"43050106019"</f>
        <v>43050106019</v>
      </c>
      <c r="E174" s="4"/>
      <c r="F174" s="3"/>
      <c r="G174" s="3" t="s">
        <v>10</v>
      </c>
    </row>
    <row r="175" spans="1:7">
      <c r="A175" s="3" t="str">
        <f t="shared" si="5"/>
        <v>5</v>
      </c>
      <c r="B175" s="3" t="s">
        <v>14</v>
      </c>
      <c r="C175" s="3" t="str">
        <f>"伍琴"</f>
        <v>伍琴</v>
      </c>
      <c r="D175" s="3" t="str">
        <f>"43050106023"</f>
        <v>43050106023</v>
      </c>
      <c r="E175" s="4"/>
      <c r="F175" s="3"/>
      <c r="G175" s="3" t="s">
        <v>10</v>
      </c>
    </row>
    <row r="176" spans="1:7">
      <c r="A176" s="5"/>
      <c r="B176" s="5"/>
      <c r="C176" s="5"/>
      <c r="D176" s="5"/>
      <c r="E176" s="5"/>
      <c r="F176" s="5"/>
      <c r="G176" s="5"/>
    </row>
    <row r="177" spans="1:7">
      <c r="A177" s="5"/>
      <c r="B177" s="5"/>
      <c r="C177" s="5"/>
      <c r="D177" s="5"/>
      <c r="E177" s="6"/>
      <c r="F177" s="6"/>
      <c r="G177" s="6"/>
    </row>
  </sheetData>
  <mergeCells count="2">
    <mergeCell ref="A1:G1"/>
    <mergeCell ref="E177:G177"/>
  </mergeCell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滴水穿石</cp:lastModifiedBy>
  <dcterms:created xsi:type="dcterms:W3CDTF">2023-03-14T07:52:00Z</dcterms:created>
  <dcterms:modified xsi:type="dcterms:W3CDTF">2023-03-20T07:20:02Z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789ABA9C2C2142AAA5D3A544714A4DB4</vt:lpwstr>
  </property>
  <property fmtid="{D5CDD505-2E9C-101B-9397-08002B2CF9AE}" pid="3" name="KSOProductBuildVer">
    <vt:lpwstr>2052-11.1.0.13703</vt:lpwstr>
  </property>
</Properties>
</file>